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585" tabRatio="731" firstSheet="21" activeTab="21"/>
  </bookViews>
  <sheets>
    <sheet name="январь СО" sheetId="1" r:id="rId1"/>
    <sheet name="февраль СО" sheetId="2" r:id="rId2"/>
    <sheet name="март СО" sheetId="3" r:id="rId3"/>
    <sheet name="апрель СО" sheetId="4" r:id="rId4"/>
    <sheet name="май СО" sheetId="5" r:id="rId5"/>
    <sheet name="июнь СО" sheetId="6" r:id="rId6"/>
    <sheet name="июль СО" sheetId="7" r:id="rId7"/>
    <sheet name="август СО" sheetId="8" r:id="rId8"/>
    <sheet name="сентябрь СО" sheetId="9" r:id="rId9"/>
    <sheet name="октябрь СО" sheetId="10" r:id="rId10"/>
    <sheet name="п45д" sheetId="11" r:id="rId11"/>
    <sheet name="январь ГП" sheetId="12" r:id="rId12"/>
    <sheet name="февраль ГП" sheetId="13" r:id="rId13"/>
    <sheet name="март ГП" sheetId="14" r:id="rId14"/>
    <sheet name="апрель ГП" sheetId="15" r:id="rId15"/>
    <sheet name="май ГП" sheetId="16" r:id="rId16"/>
    <sheet name="июнь ГП" sheetId="17" r:id="rId17"/>
    <sheet name="июль ГП" sheetId="18" r:id="rId18"/>
    <sheet name="август ГП" sheetId="19" r:id="rId19"/>
    <sheet name="сентябрь ГП" sheetId="20" r:id="rId20"/>
    <sheet name="октябрь ГП" sheetId="21" r:id="rId21"/>
    <sheet name="2021" sheetId="22" r:id="rId22"/>
  </sheets>
  <externalReferences>
    <externalReference r:id="rId25"/>
    <externalReference r:id="rId26"/>
    <externalReference r:id="rId27"/>
    <externalReference r:id="rId28"/>
    <externalReference r:id="rId29"/>
  </externalReferences>
  <definedNames>
    <definedName name="Excel_BuiltIn_Print_Area_1" localSheetId="7">#REF!</definedName>
    <definedName name="Excel_BuiltIn_Print_Area_1" localSheetId="3">#REF!</definedName>
    <definedName name="Excel_BuiltIn_Print_Area_1" localSheetId="6">#REF!</definedName>
    <definedName name="Excel_BuiltIn_Print_Area_1" localSheetId="5">#REF!</definedName>
    <definedName name="Excel_BuiltIn_Print_Area_1" localSheetId="4">#REF!</definedName>
    <definedName name="Excel_BuiltIn_Print_Area_1" localSheetId="2">#REF!</definedName>
    <definedName name="Excel_BuiltIn_Print_Area_1" localSheetId="9">#REF!</definedName>
    <definedName name="Excel_BuiltIn_Print_Area_1" localSheetId="8">#REF!</definedName>
    <definedName name="Excel_BuiltIn_Print_Area_1" localSheetId="1">#REF!</definedName>
    <definedName name="Excel_BuiltIn_Print_Area_1" localSheetId="0">#REF!</definedName>
    <definedName name="Excel_BuiltIn_Print_Area_1">#REF!</definedName>
    <definedName name="Excel_BuiltIn_Print_Area_3" localSheetId="7">#REF!</definedName>
    <definedName name="Excel_BuiltIn_Print_Area_3" localSheetId="3">#REF!</definedName>
    <definedName name="Excel_BuiltIn_Print_Area_3" localSheetId="6">#REF!</definedName>
    <definedName name="Excel_BuiltIn_Print_Area_3" localSheetId="5">#REF!</definedName>
    <definedName name="Excel_BuiltIn_Print_Area_3" localSheetId="4">#REF!</definedName>
    <definedName name="Excel_BuiltIn_Print_Area_3" localSheetId="2">#REF!</definedName>
    <definedName name="Excel_BuiltIn_Print_Area_3" localSheetId="9">#REF!</definedName>
    <definedName name="Excel_BuiltIn_Print_Area_3" localSheetId="8">#REF!</definedName>
    <definedName name="Excel_BuiltIn_Print_Area_3" localSheetId="1">#REF!</definedName>
    <definedName name="Excel_BuiltIn_Print_Area_3" localSheetId="0">#REF!</definedName>
    <definedName name="Excel_BuiltIn_Print_Area_3">#REF!</definedName>
    <definedName name="Excel_BuiltIn_Print_Area_5" localSheetId="7">#REF!</definedName>
    <definedName name="Excel_BuiltIn_Print_Area_5" localSheetId="3">#REF!</definedName>
    <definedName name="Excel_BuiltIn_Print_Area_5" localSheetId="6">#REF!</definedName>
    <definedName name="Excel_BuiltIn_Print_Area_5" localSheetId="5">#REF!</definedName>
    <definedName name="Excel_BuiltIn_Print_Area_5" localSheetId="4">#REF!</definedName>
    <definedName name="Excel_BuiltIn_Print_Area_5" localSheetId="2">#REF!</definedName>
    <definedName name="Excel_BuiltIn_Print_Area_5" localSheetId="9">#REF!</definedName>
    <definedName name="Excel_BuiltIn_Print_Area_5" localSheetId="8">#REF!</definedName>
    <definedName name="Excel_BuiltIn_Print_Area_5" localSheetId="1">#REF!</definedName>
    <definedName name="Excel_BuiltIn_Print_Area_5" localSheetId="0">#REF!</definedName>
    <definedName name="Excel_BuiltIn_Print_Area_5">#REF!</definedName>
    <definedName name="Excel_BuiltIn_Print_Area_5_1" localSheetId="7">#REF!</definedName>
    <definedName name="Excel_BuiltIn_Print_Area_5_1" localSheetId="3">#REF!</definedName>
    <definedName name="Excel_BuiltIn_Print_Area_5_1" localSheetId="6">#REF!</definedName>
    <definedName name="Excel_BuiltIn_Print_Area_5_1" localSheetId="5">#REF!</definedName>
    <definedName name="Excel_BuiltIn_Print_Area_5_1" localSheetId="4">#REF!</definedName>
    <definedName name="Excel_BuiltIn_Print_Area_5_1" localSheetId="2">#REF!</definedName>
    <definedName name="Excel_BuiltIn_Print_Area_5_1" localSheetId="9">#REF!</definedName>
    <definedName name="Excel_BuiltIn_Print_Area_5_1" localSheetId="8">#REF!</definedName>
    <definedName name="Excel_BuiltIn_Print_Area_5_1" localSheetId="1">#REF!</definedName>
    <definedName name="Excel_BuiltIn_Print_Area_5_1" localSheetId="0">#REF!</definedName>
    <definedName name="Excel_BuiltIn_Print_Area_5_1">#REF!</definedName>
    <definedName name="Excel_BuiltIn_Print_Titles_1" localSheetId="7">#REF!</definedName>
    <definedName name="Excel_BuiltIn_Print_Titles_1" localSheetId="3">#REF!</definedName>
    <definedName name="Excel_BuiltIn_Print_Titles_1" localSheetId="6">#REF!</definedName>
    <definedName name="Excel_BuiltIn_Print_Titles_1" localSheetId="5">#REF!</definedName>
    <definedName name="Excel_BuiltIn_Print_Titles_1" localSheetId="4">#REF!</definedName>
    <definedName name="Excel_BuiltIn_Print_Titles_1" localSheetId="2">#REF!</definedName>
    <definedName name="Excel_BuiltIn_Print_Titles_1" localSheetId="9">#REF!</definedName>
    <definedName name="Excel_BuiltIn_Print_Titles_1" localSheetId="8">#REF!</definedName>
    <definedName name="Excel_BuiltIn_Print_Titles_1" localSheetId="1">#REF!</definedName>
    <definedName name="Excel_BuiltIn_Print_Titles_1" localSheetId="0">#REF!</definedName>
    <definedName name="Excel_BuiltIn_Print_Titles_1">#REF!</definedName>
    <definedName name="Excel_BuiltIn_Print_Titles_2" localSheetId="7">#REF!</definedName>
    <definedName name="Excel_BuiltIn_Print_Titles_2" localSheetId="3">#REF!</definedName>
    <definedName name="Excel_BuiltIn_Print_Titles_2" localSheetId="6">#REF!</definedName>
    <definedName name="Excel_BuiltIn_Print_Titles_2" localSheetId="5">#REF!</definedName>
    <definedName name="Excel_BuiltIn_Print_Titles_2" localSheetId="4">#REF!</definedName>
    <definedName name="Excel_BuiltIn_Print_Titles_2" localSheetId="2">#REF!</definedName>
    <definedName name="Excel_BuiltIn_Print_Titles_2" localSheetId="9">#REF!</definedName>
    <definedName name="Excel_BuiltIn_Print_Titles_2" localSheetId="8">#REF!</definedName>
    <definedName name="Excel_BuiltIn_Print_Titles_2" localSheetId="1">#REF!</definedName>
    <definedName name="Excel_BuiltIn_Print_Titles_2" localSheetId="0">#REF!</definedName>
    <definedName name="Excel_BuiltIn_Print_Titles_2">#REF!</definedName>
    <definedName name="Excel_BuiltIn_Print_Titles_3" localSheetId="7">#REF!</definedName>
    <definedName name="Excel_BuiltIn_Print_Titles_3" localSheetId="3">#REF!</definedName>
    <definedName name="Excel_BuiltIn_Print_Titles_3" localSheetId="6">#REF!</definedName>
    <definedName name="Excel_BuiltIn_Print_Titles_3" localSheetId="5">#REF!</definedName>
    <definedName name="Excel_BuiltIn_Print_Titles_3" localSheetId="4">#REF!</definedName>
    <definedName name="Excel_BuiltIn_Print_Titles_3" localSheetId="2">#REF!</definedName>
    <definedName name="Excel_BuiltIn_Print_Titles_3" localSheetId="9">#REF!</definedName>
    <definedName name="Excel_BuiltIn_Print_Titles_3" localSheetId="8">#REF!</definedName>
    <definedName name="Excel_BuiltIn_Print_Titles_3" localSheetId="1">#REF!</definedName>
    <definedName name="Excel_BuiltIn_Print_Titles_3" localSheetId="0">#REF!</definedName>
    <definedName name="Excel_BuiltIn_Print_Titles_3">#REF!</definedName>
    <definedName name="Excel_BuiltIn_Print_Titles_4" localSheetId="7">#REF!</definedName>
    <definedName name="Excel_BuiltIn_Print_Titles_4" localSheetId="3">#REF!</definedName>
    <definedName name="Excel_BuiltIn_Print_Titles_4" localSheetId="6">#REF!</definedName>
    <definedName name="Excel_BuiltIn_Print_Titles_4" localSheetId="5">#REF!</definedName>
    <definedName name="Excel_BuiltIn_Print_Titles_4" localSheetId="4">#REF!</definedName>
    <definedName name="Excel_BuiltIn_Print_Titles_4" localSheetId="2">#REF!</definedName>
    <definedName name="Excel_BuiltIn_Print_Titles_4" localSheetId="9">#REF!</definedName>
    <definedName name="Excel_BuiltIn_Print_Titles_4" localSheetId="8">#REF!</definedName>
    <definedName name="Excel_BuiltIn_Print_Titles_4" localSheetId="1">#REF!</definedName>
    <definedName name="Excel_BuiltIn_Print_Titles_4" localSheetId="0">#REF!</definedName>
    <definedName name="Excel_BuiltIn_Print_Titles_4">#REF!</definedName>
    <definedName name="Excel_BuiltIn_Print_Titles_5" localSheetId="7">#REF!</definedName>
    <definedName name="Excel_BuiltIn_Print_Titles_5" localSheetId="3">#REF!</definedName>
    <definedName name="Excel_BuiltIn_Print_Titles_5" localSheetId="6">#REF!</definedName>
    <definedName name="Excel_BuiltIn_Print_Titles_5" localSheetId="5">#REF!</definedName>
    <definedName name="Excel_BuiltIn_Print_Titles_5" localSheetId="4">#REF!</definedName>
    <definedName name="Excel_BuiltIn_Print_Titles_5" localSheetId="2">#REF!</definedName>
    <definedName name="Excel_BuiltIn_Print_Titles_5" localSheetId="9">#REF!</definedName>
    <definedName name="Excel_BuiltIn_Print_Titles_5" localSheetId="8">#REF!</definedName>
    <definedName name="Excel_BuiltIn_Print_Titles_5" localSheetId="1">#REF!</definedName>
    <definedName name="Excel_BuiltIn_Print_Titles_5" localSheetId="0">#REF!</definedName>
    <definedName name="Excel_BuiltIn_Print_Titles_5">#REF!</definedName>
    <definedName name="Excel_BuiltIn_Print_Titles_5_1" localSheetId="7">#REF!</definedName>
    <definedName name="Excel_BuiltIn_Print_Titles_5_1" localSheetId="3">#REF!</definedName>
    <definedName name="Excel_BuiltIn_Print_Titles_5_1" localSheetId="6">#REF!</definedName>
    <definedName name="Excel_BuiltIn_Print_Titles_5_1" localSheetId="5">#REF!</definedName>
    <definedName name="Excel_BuiltIn_Print_Titles_5_1" localSheetId="4">#REF!</definedName>
    <definedName name="Excel_BuiltIn_Print_Titles_5_1" localSheetId="2">#REF!</definedName>
    <definedName name="Excel_BuiltIn_Print_Titles_5_1" localSheetId="9">#REF!</definedName>
    <definedName name="Excel_BuiltIn_Print_Titles_5_1" localSheetId="8">#REF!</definedName>
    <definedName name="Excel_BuiltIn_Print_Titles_5_1" localSheetId="1">#REF!</definedName>
    <definedName name="Excel_BuiltIn_Print_Titles_5_1" localSheetId="0">#REF!</definedName>
    <definedName name="Excel_BuiltIn_Print_Titles_5_1">#REF!</definedName>
    <definedName name="апрель" localSheetId="7">#REF!</definedName>
    <definedName name="апрель" localSheetId="3">#REF!</definedName>
    <definedName name="апрель" localSheetId="6">#REF!</definedName>
    <definedName name="апрель" localSheetId="5">#REF!</definedName>
    <definedName name="апрель" localSheetId="4">#REF!</definedName>
    <definedName name="апрель" localSheetId="2">#REF!</definedName>
    <definedName name="апрель" localSheetId="9">#REF!</definedName>
    <definedName name="апрель" localSheetId="8">#REF!</definedName>
    <definedName name="апрель" localSheetId="1">#REF!</definedName>
    <definedName name="апрель" localSheetId="0">#REF!</definedName>
    <definedName name="апрель">#REF!</definedName>
    <definedName name="июль" localSheetId="7">#REF!</definedName>
    <definedName name="июль" localSheetId="3">#REF!</definedName>
    <definedName name="июль" localSheetId="6">#REF!</definedName>
    <definedName name="июль" localSheetId="5">#REF!</definedName>
    <definedName name="июль" localSheetId="4">#REF!</definedName>
    <definedName name="июль" localSheetId="2">#REF!</definedName>
    <definedName name="июль" localSheetId="9">#REF!</definedName>
    <definedName name="июль" localSheetId="8">#REF!</definedName>
    <definedName name="июль" localSheetId="1">#REF!</definedName>
    <definedName name="июль" localSheetId="0">#REF!</definedName>
    <definedName name="июль">#REF!</definedName>
    <definedName name="ло" localSheetId="7">#REF!</definedName>
    <definedName name="ло" localSheetId="3">#REF!</definedName>
    <definedName name="ло" localSheetId="6">#REF!</definedName>
    <definedName name="ло" localSheetId="5">#REF!</definedName>
    <definedName name="ло" localSheetId="4">#REF!</definedName>
    <definedName name="ло" localSheetId="2">#REF!</definedName>
    <definedName name="ло" localSheetId="9">#REF!</definedName>
    <definedName name="ло" localSheetId="8">#REF!</definedName>
    <definedName name="ло" localSheetId="1">#REF!</definedName>
    <definedName name="ло" localSheetId="0">#REF!</definedName>
    <definedName name="ло">#REF!</definedName>
    <definedName name="мин" localSheetId="7">#REF!</definedName>
    <definedName name="мин" localSheetId="3">#REF!</definedName>
    <definedName name="мин" localSheetId="6">#REF!</definedName>
    <definedName name="мин" localSheetId="5">#REF!</definedName>
    <definedName name="мин" localSheetId="4">#REF!</definedName>
    <definedName name="мин" localSheetId="2">#REF!</definedName>
    <definedName name="мин" localSheetId="9">#REF!</definedName>
    <definedName name="мин" localSheetId="8">#REF!</definedName>
    <definedName name="мин" localSheetId="1">#REF!</definedName>
    <definedName name="мин" localSheetId="0">#REF!</definedName>
    <definedName name="мин">#REF!</definedName>
    <definedName name="на" localSheetId="7">#REF!</definedName>
    <definedName name="на" localSheetId="3">#REF!</definedName>
    <definedName name="на" localSheetId="6">#REF!</definedName>
    <definedName name="на" localSheetId="5">#REF!</definedName>
    <definedName name="на" localSheetId="4">#REF!</definedName>
    <definedName name="на" localSheetId="2">#REF!</definedName>
    <definedName name="на" localSheetId="9">#REF!</definedName>
    <definedName name="на" localSheetId="8">#REF!</definedName>
    <definedName name="на" localSheetId="1">#REF!</definedName>
    <definedName name="на" localSheetId="0">#REF!</definedName>
    <definedName name="на">#REF!</definedName>
    <definedName name="_xlnm.Print_Area" localSheetId="21">'2021'!$A$3:$E$28</definedName>
    <definedName name="ти" localSheetId="7">#REF!</definedName>
    <definedName name="ти" localSheetId="3">#REF!</definedName>
    <definedName name="ти" localSheetId="6">#REF!</definedName>
    <definedName name="ти" localSheetId="5">#REF!</definedName>
    <definedName name="ти" localSheetId="4">#REF!</definedName>
    <definedName name="ти" localSheetId="2">#REF!</definedName>
    <definedName name="ти" localSheetId="9">#REF!</definedName>
    <definedName name="ти" localSheetId="8">#REF!</definedName>
    <definedName name="ти" localSheetId="1">#REF!</definedName>
    <definedName name="ти" localSheetId="0">#REF!</definedName>
    <definedName name="ти">#REF!</definedName>
    <definedName name="чраеоргь" localSheetId="7">#REF!</definedName>
    <definedName name="чраеоргь" localSheetId="3">#REF!</definedName>
    <definedName name="чраеоргь" localSheetId="6">#REF!</definedName>
    <definedName name="чраеоргь" localSheetId="5">#REF!</definedName>
    <definedName name="чраеоргь" localSheetId="4">#REF!</definedName>
    <definedName name="чраеоргь" localSheetId="2">#REF!</definedName>
    <definedName name="чраеоргь" localSheetId="9">#REF!</definedName>
    <definedName name="чраеоргь" localSheetId="8">#REF!</definedName>
    <definedName name="чраеоргь" localSheetId="1">#REF!</definedName>
    <definedName name="чраеоргь" localSheetId="0">#REF!</definedName>
    <definedName name="чраеоргь">#REF!</definedName>
    <definedName name="эждд" localSheetId="7">#REF!</definedName>
    <definedName name="эждд" localSheetId="3">#REF!</definedName>
    <definedName name="эждд" localSheetId="6">#REF!</definedName>
    <definedName name="эждд" localSheetId="5">#REF!</definedName>
    <definedName name="эждд" localSheetId="4">#REF!</definedName>
    <definedName name="эждд" localSheetId="2">#REF!</definedName>
    <definedName name="эждд" localSheetId="9">#REF!</definedName>
    <definedName name="эждд" localSheetId="8">#REF!</definedName>
    <definedName name="эждд" localSheetId="1">#REF!</definedName>
    <definedName name="эждд" localSheetId="0">#REF!</definedName>
    <definedName name="эждд">#REF!</definedName>
  </definedNames>
  <calcPr fullCalcOnLoad="1"/>
</workbook>
</file>

<file path=xl/sharedStrings.xml><?xml version="1.0" encoding="utf-8"?>
<sst xmlns="http://schemas.openxmlformats.org/spreadsheetml/2006/main" count="2723" uniqueCount="140">
  <si>
    <t xml:space="preserve"> пп "г" п 20 Стандартов раскрытия информации, утвержденных постановлением правительства от 21.01.2004 № 24</t>
  </si>
  <si>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2021 год</t>
  </si>
  <si>
    <t>Январь 2021</t>
  </si>
  <si>
    <t>Уровень напряжения</t>
  </si>
  <si>
    <t>Всего полезный отпуск по ООО "АЭР"</t>
  </si>
  <si>
    <t>Полезный отпуск ПАО "Россети Кубань"</t>
  </si>
  <si>
    <t>Полезный отпуск
ПАО "ФСК ЕНЭС"</t>
  </si>
  <si>
    <t>Полезный отпуск ПАО "Россети Московский регион"</t>
  </si>
  <si>
    <t>Полезный отпуск АО "ОЭК"</t>
  </si>
  <si>
    <t>Полезный отпуск ООО "Брянскэлектро"</t>
  </si>
  <si>
    <t>Полезный отпуск ПАО "МРСК Центра" - "Брянскэнерго"</t>
  </si>
  <si>
    <t>Полезный отпуск ОАО "Сетевая компания"</t>
  </si>
  <si>
    <t>Полезный отпуск ПАО "Ленэнерго"</t>
  </si>
  <si>
    <t>Полезный отпуск 
АО "Новгородоблэлектро"</t>
  </si>
  <si>
    <t>Полезный отпуск
ПАО "МРСК Центра" - Липецкэнерго</t>
  </si>
  <si>
    <t>Полезный отпуск 
АО "Самарская сетевая компания"</t>
  </si>
  <si>
    <t>Полезный отпуск
ЗАО "Энергетика и Связь Строительства"</t>
  </si>
  <si>
    <t>Полезный отпуск
ООО "Электрощит"-Энергосеть"</t>
  </si>
  <si>
    <t>Полезный отпуск 
ПАО "Россети ВОЛГА"</t>
  </si>
  <si>
    <t>Полезный отпуск
АО "ОРЭС-Тольятти"</t>
  </si>
  <si>
    <t>Полезный отпуск
ПАО "МРСК Центра" - Смоленскэнерго"</t>
  </si>
  <si>
    <t xml:space="preserve">Полезный отпуск
ПАО "МРСК Северо-Запада" </t>
  </si>
  <si>
    <t>Полезный отпуск
МУП "Электросеть"</t>
  </si>
  <si>
    <t>Полезный отпуск
АО "Региональные электрические сети"</t>
  </si>
  <si>
    <t xml:space="preserve">Полезный отпуск
ПАО "МРСК Центра и Приволжья" </t>
  </si>
  <si>
    <t>Полезный отпуск
ПАО "МРСК Центра" "Тверьэнерго"</t>
  </si>
  <si>
    <t>Полезный отпуск
ПАО "МРСК Центра и Приволжья" "Тулэнерго"</t>
  </si>
  <si>
    <t>Полезный отпуск
ОАО "Томская распределительная компания"</t>
  </si>
  <si>
    <t>Полезный отпуск
ПАО "Россети-Юг"-"Волгоградэнерго"</t>
  </si>
  <si>
    <t>Полезный отпуск
АО " Волгоградские межрайонные 
электрические сети "</t>
  </si>
  <si>
    <t>Полезный отпуск
АО "Донэнерго"</t>
  </si>
  <si>
    <t>Полезный отпуск
ПАО "Россети Юг"</t>
  </si>
  <si>
    <t>Всего полезный отпуск по тарифам для прочих потребителей</t>
  </si>
  <si>
    <t>Всего, кВтч</t>
  </si>
  <si>
    <t>ВН</t>
  </si>
  <si>
    <t>-</t>
  </si>
  <si>
    <t>СН1</t>
  </si>
  <si>
    <t>СН2</t>
  </si>
  <si>
    <t>НН</t>
  </si>
  <si>
    <t>Февраль 2021</t>
  </si>
  <si>
    <t>Март 2021</t>
  </si>
  <si>
    <t>Апрель 2021</t>
  </si>
  <si>
    <t>Май 2021</t>
  </si>
  <si>
    <t>Июнь 2021</t>
  </si>
  <si>
    <t>Июль 2021</t>
  </si>
  <si>
    <t>Август 2021</t>
  </si>
  <si>
    <t>Полезный отпуск ООО "Череповецкая электросетевая компания"</t>
  </si>
  <si>
    <t>Полезный отпуск
АО "Вологдаоблэнерго"</t>
  </si>
  <si>
    <t>Полезный отпуск
ПАО "МРСК Центра"-"Ярэнерго"</t>
  </si>
  <si>
    <t>Полезный отпуск
ПАО "Россети Центр и Приволжье"-"Калугаэнерго"</t>
  </si>
  <si>
    <t>Сентябрь 2021</t>
  </si>
  <si>
    <t>Октябрь 2021</t>
  </si>
  <si>
    <t>Полезный отпуск
ПАО "МРСК Центра и Приволжья"-"Рязаньэнерго"</t>
  </si>
  <si>
    <t>Полезный отпуск
ПАО "Россети Центр и Приволжье"-"Нижновэнерго"</t>
  </si>
  <si>
    <t xml:space="preserve"> пп "е" п 20 Стандартов раскрытия информации, утвержденных постановлением правительства от 21.01.2004 № 24</t>
  </si>
  <si>
    <t>Информация о ежемесячных фактических объемах потребления электрической энергии (мощности) по группам потребителей</t>
  </si>
  <si>
    <t>Предоставляется соответствующему субъекту оперативно-диспетчерского управления в электроэнергетике в течение 7 дней со дня поступления соответствующего письменного запроса.</t>
  </si>
  <si>
    <t xml:space="preserve"> пп "б" п 23 Стандартов раскрытия информации, утвержденных постановлением правительства от 21.01.2004 № 24</t>
  </si>
  <si>
    <t>Информация об объемах покупки электрической энергии (мощности) на розничном рынке электроэнергии, с указанием цен поставки</t>
  </si>
  <si>
    <t>№п/п</t>
  </si>
  <si>
    <t>Наименование поставщика</t>
  </si>
  <si>
    <t>Объем покупки</t>
  </si>
  <si>
    <t>Цена</t>
  </si>
  <si>
    <t>кВтч</t>
  </si>
  <si>
    <t>руб/кВт.ч</t>
  </si>
  <si>
    <t xml:space="preserve"> ПАО "ТНС энерго Кубань"</t>
  </si>
  <si>
    <t>электроэнергия</t>
  </si>
  <si>
    <t>мощность</t>
  </si>
  <si>
    <t>АО "НЭСК"</t>
  </si>
  <si>
    <t>АО "Мосэнергосбыт"</t>
  </si>
  <si>
    <t>ЗАО «Балашихинская Электросеть»</t>
  </si>
  <si>
    <t>АО "Электросеть"</t>
  </si>
  <si>
    <t>ООО "Газпром энергосбыт Брянск"</t>
  </si>
  <si>
    <t>АО "Татэнергосбыт"</t>
  </si>
  <si>
    <t>АО "Петербургская сбытовая компания"</t>
  </si>
  <si>
    <t>ООО "РКС-ЭНЕРГО"</t>
  </si>
  <si>
    <t>ООО "ЛЭСК"</t>
  </si>
  <si>
    <t>ООО "Новитэн"</t>
  </si>
  <si>
    <t>АО "Самарагорэнергосбыт"</t>
  </si>
  <si>
    <t>ООО "ТольяттиЭнергоСбыт"</t>
  </si>
  <si>
    <t>ПАО "Самараэнерго"</t>
  </si>
  <si>
    <t>АО "Тольяттинская энергосбытовая компания"</t>
  </si>
  <si>
    <t>АО "СмоленскАтомЭнергоСбыт"</t>
  </si>
  <si>
    <t>ООО "Северная сбытовая компания" Вологда</t>
  </si>
  <si>
    <t>АО "Новосибирскэнергосбыт"</t>
  </si>
  <si>
    <t>ООО "РГМЭК"</t>
  </si>
  <si>
    <t>АО "ТверьАтомЭнергоСбыт"</t>
  </si>
  <si>
    <t>АО "Томскэнергосбыт"</t>
  </si>
  <si>
    <t>ПАО "Волгоградэнергосбыт"</t>
  </si>
  <si>
    <t>Прочие</t>
  </si>
  <si>
    <t>ООО "РСК"</t>
  </si>
  <si>
    <t>ООО "РН-энерго"</t>
  </si>
  <si>
    <t xml:space="preserve">ЗАО "Сахарный комбинат "Курганинский" </t>
  </si>
  <si>
    <t>Итого электроэнергия</t>
  </si>
  <si>
    <t>Итого мощность</t>
  </si>
  <si>
    <t>ПАО "ТНС энерго Тула"</t>
  </si>
  <si>
    <t>ПАО "ТНС энерго Ростов"</t>
  </si>
  <si>
    <t>ПАО "ТНС энерго Великий Новгород"</t>
  </si>
  <si>
    <t>ПАО "ТНС энерго Нижний Новгород"</t>
  </si>
  <si>
    <t>ПАО «ТНС энерго Ярославль»</t>
  </si>
  <si>
    <t>ПАО "Калужская сбытовая компания"</t>
  </si>
  <si>
    <t xml:space="preserve"> пп "б" п 23 Стандартов раскрытия информации, утвержденных постановлением правительства от 21.01.2004</t>
  </si>
  <si>
    <t>Фактический объем электроэнергии, отпущенный потребителям ООО "АЭР"  в 2021 году</t>
  </si>
  <si>
    <t>Период</t>
  </si>
  <si>
    <t>Всего</t>
  </si>
  <si>
    <r>
      <t xml:space="preserve">в том числе </t>
    </r>
    <r>
      <rPr>
        <i/>
        <sz val="12"/>
        <rFont val="Times New Roman"/>
        <family val="1"/>
      </rPr>
      <t>населению  и потребителям, приравненным к населению</t>
    </r>
  </si>
  <si>
    <t>в том числе:</t>
  </si>
  <si>
    <t>Краснодарский край и Республика Адыгея</t>
  </si>
  <si>
    <t>Москва и Московская область</t>
  </si>
  <si>
    <t>Брянская область</t>
  </si>
  <si>
    <t>Республика Татарстан</t>
  </si>
  <si>
    <t>Санкт-Петербург и Ленинградская область</t>
  </si>
  <si>
    <t>Новгородская область</t>
  </si>
  <si>
    <t>Липецкая область</t>
  </si>
  <si>
    <t>Самарская область</t>
  </si>
  <si>
    <t>Смоленская область</t>
  </si>
  <si>
    <t>Вологодская область</t>
  </si>
  <si>
    <t>Новосибирская область</t>
  </si>
  <si>
    <t>Рязанская область</t>
  </si>
  <si>
    <t>Тверская область</t>
  </si>
  <si>
    <t>Тульская область</t>
  </si>
  <si>
    <t>Нижегородская область</t>
  </si>
  <si>
    <t>Томская область</t>
  </si>
  <si>
    <t>Волгоградская область</t>
  </si>
  <si>
    <t>Ростовская область</t>
  </si>
  <si>
    <t xml:space="preserve"> Ярославская область</t>
  </si>
  <si>
    <t>Калужская область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</si>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</sst>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_р_._-;\-* #,##0_р_._-;_-* &quot;-&quot;_р_._-;_-@_-"/>
    <numFmt numFmtId="166" formatCode="_-* #,##0.00_р_._-;\-* #,##0.00_р_._-;_-* &quot;-&quot;??_р_._-;_-@_-"/>
    <numFmt numFmtId="167" formatCode="General_)"/>
    <numFmt numFmtId="168" formatCode="#,##0.0"/>
    <numFmt numFmtId="169" formatCode="0.000"/>
    <numFmt numFmtId="170" formatCode="[$-419]mmmm\ yyyy;@"/>
    <numFmt numFmtId="171" formatCode="0.0000"/>
    <numFmt numFmtId="172" formatCode="#,##0.00_р_."/>
    <numFmt numFmtId="173" formatCode="_-* #,##0_-;\-* #,##0_-;_-* &quot;-&quot;??_-;_-@_-"/>
    <numFmt numFmtId="174" formatCode="_-* #,##0.000_-;\-* #,##0.00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4" fillId="25" borderId="0" applyNumberFormat="0" applyBorder="0" applyAlignment="0" applyProtection="0"/>
    <xf numFmtId="0" fontId="0" fillId="26" borderId="0" applyNumberFormat="0" applyBorder="0" applyAlignment="0" applyProtection="0"/>
    <xf numFmtId="0" fontId="4" fillId="17" borderId="0" applyNumberFormat="0" applyBorder="0" applyAlignment="0" applyProtection="0"/>
    <xf numFmtId="0" fontId="0" fillId="27" borderId="0" applyNumberFormat="0" applyBorder="0" applyAlignment="0" applyProtection="0"/>
    <xf numFmtId="0" fontId="4" fillId="19" borderId="0" applyNumberFormat="0" applyBorder="0" applyAlignment="0" applyProtection="0"/>
    <xf numFmtId="0" fontId="0" fillId="28" borderId="0" applyNumberFormat="0" applyBorder="0" applyAlignment="0" applyProtection="0"/>
    <xf numFmtId="0" fontId="4" fillId="29" borderId="0" applyNumberFormat="0" applyBorder="0" applyAlignment="0" applyProtection="0"/>
    <xf numFmtId="0" fontId="0" fillId="30" borderId="0" applyNumberFormat="0" applyBorder="0" applyAlignment="0" applyProtection="0"/>
    <xf numFmtId="0" fontId="4" fillId="31" borderId="0" applyNumberFormat="0" applyBorder="0" applyAlignment="0" applyProtection="0"/>
    <xf numFmtId="0" fontId="0" fillId="32" borderId="0" applyNumberFormat="0" applyBorder="0" applyAlignment="0" applyProtection="0"/>
    <xf numFmtId="0" fontId="4" fillId="33" borderId="0" applyNumberFormat="0" applyBorder="0" applyAlignment="0" applyProtection="0"/>
    <xf numFmtId="0" fontId="37" fillId="0" borderId="0">
      <alignment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9" fillId="34" borderId="0" applyNumberFormat="0" applyBorder="0" applyAlignment="0" applyProtection="0"/>
    <xf numFmtId="0" fontId="4" fillId="35" borderId="0" applyNumberFormat="0" applyBorder="0" applyAlignment="0" applyProtection="0"/>
    <xf numFmtId="0" fontId="39" fillId="36" borderId="0" applyNumberFormat="0" applyBorder="0" applyAlignment="0" applyProtection="0"/>
    <xf numFmtId="0" fontId="4" fillId="37" borderId="0" applyNumberFormat="0" applyBorder="0" applyAlignment="0" applyProtection="0"/>
    <xf numFmtId="0" fontId="39" fillId="38" borderId="0" applyNumberFormat="0" applyBorder="0" applyAlignment="0" applyProtection="0"/>
    <xf numFmtId="0" fontId="4" fillId="39" borderId="0" applyNumberFormat="0" applyBorder="0" applyAlignment="0" applyProtection="0"/>
    <xf numFmtId="0" fontId="39" fillId="40" borderId="0" applyNumberFormat="0" applyBorder="0" applyAlignment="0" applyProtection="0"/>
    <xf numFmtId="0" fontId="4" fillId="29" borderId="0" applyNumberFormat="0" applyBorder="0" applyAlignment="0" applyProtection="0"/>
    <xf numFmtId="0" fontId="39" fillId="41" borderId="0" applyNumberFormat="0" applyBorder="0" applyAlignment="0" applyProtection="0"/>
    <xf numFmtId="0" fontId="4" fillId="31" borderId="0" applyNumberFormat="0" applyBorder="0" applyAlignment="0" applyProtection="0"/>
    <xf numFmtId="0" fontId="39" fillId="42" borderId="0" applyNumberFormat="0" applyBorder="0" applyAlignment="0" applyProtection="0"/>
    <xf numFmtId="0" fontId="4" fillId="43" borderId="0" applyNumberFormat="0" applyBorder="0" applyAlignment="0" applyProtection="0"/>
    <xf numFmtId="167" fontId="2" fillId="0" borderId="1">
      <alignment/>
      <protection locked="0"/>
    </xf>
    <xf numFmtId="0" fontId="40" fillId="44" borderId="2" applyNumberFormat="0" applyAlignment="0" applyProtection="0"/>
    <xf numFmtId="0" fontId="7" fillId="13" borderId="3" applyNumberFormat="0" applyAlignment="0" applyProtection="0"/>
    <xf numFmtId="0" fontId="41" fillId="45" borderId="4" applyNumberFormat="0" applyAlignment="0" applyProtection="0"/>
    <xf numFmtId="0" fontId="8" fillId="46" borderId="5" applyNumberFormat="0" applyAlignment="0" applyProtection="0"/>
    <xf numFmtId="0" fontId="42" fillId="45" borderId="2" applyNumberFormat="0" applyAlignment="0" applyProtection="0"/>
    <xf numFmtId="0" fontId="9" fillId="46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Border="0">
      <alignment horizontal="center" vertical="center" wrapText="1"/>
      <protection/>
    </xf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3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2" applyBorder="0">
      <alignment horizontal="center" vertical="center" wrapText="1"/>
      <protection/>
    </xf>
    <xf numFmtId="167" fontId="15" fillId="11" borderId="1">
      <alignment/>
      <protection/>
    </xf>
    <xf numFmtId="4" fontId="16" fillId="47" borderId="13" applyBorder="0">
      <alignment horizontal="right"/>
      <protection/>
    </xf>
    <xf numFmtId="0" fontId="46" fillId="0" borderId="14" applyNumberFormat="0" applyFill="0" applyAlignment="0" applyProtection="0"/>
    <xf numFmtId="0" fontId="17" fillId="0" borderId="15" applyNumberFormat="0" applyFill="0" applyAlignment="0" applyProtection="0"/>
    <xf numFmtId="0" fontId="47" fillId="48" borderId="16" applyNumberFormat="0" applyAlignment="0" applyProtection="0"/>
    <xf numFmtId="0" fontId="18" fillId="49" borderId="17" applyNumberFormat="0" applyAlignment="0" applyProtection="0"/>
    <xf numFmtId="0" fontId="21" fillId="7" borderId="0" applyFill="0">
      <alignment wrapText="1"/>
      <protection/>
    </xf>
    <xf numFmtId="0" fontId="19" fillId="0" borderId="0">
      <alignment horizontal="center" vertical="top" wrapText="1"/>
      <protection/>
    </xf>
    <xf numFmtId="0" fontId="20" fillId="0" borderId="0">
      <alignment horizontal="center" vertical="center" wrapText="1"/>
      <protection/>
    </xf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23" fillId="47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0" fillId="51" borderId="0" applyNumberFormat="0" applyBorder="0" applyAlignment="0" applyProtection="0"/>
    <xf numFmtId="0" fontId="24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20" applyNumberFormat="0" applyFill="0" applyAlignment="0" applyProtection="0"/>
    <xf numFmtId="0" fontId="26" fillId="0" borderId="21" applyNumberFormat="0" applyFill="0" applyAlignment="0" applyProtection="0"/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9" fontId="21" fillId="0" borderId="0">
      <alignment horizontal="center"/>
      <protection/>
    </xf>
    <xf numFmtId="165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16" fillId="7" borderId="0" applyFont="0" applyBorder="0">
      <alignment horizontal="right"/>
      <protection/>
    </xf>
    <xf numFmtId="4" fontId="16" fillId="7" borderId="22" applyBorder="0">
      <alignment horizontal="right"/>
      <protection/>
    </xf>
    <xf numFmtId="4" fontId="16" fillId="13" borderId="23" applyBorder="0">
      <alignment horizontal="right"/>
      <protection/>
    </xf>
    <xf numFmtId="0" fontId="54" fillId="54" borderId="0" applyNumberFormat="0" applyBorder="0" applyAlignment="0" applyProtection="0"/>
    <xf numFmtId="0" fontId="29" fillId="7" borderId="0" applyNumberFormat="0" applyBorder="0" applyAlignment="0" applyProtection="0"/>
    <xf numFmtId="0" fontId="17" fillId="0" borderId="15" applyNumberFormat="0" applyFill="0" applyAlignment="0" applyProtection="0"/>
    <xf numFmtId="0" fontId="24" fillId="5" borderId="0" applyNumberFormat="0" applyBorder="0" applyAlignment="0" applyProtection="0"/>
    <xf numFmtId="0" fontId="29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53" borderId="19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1" fillId="0" borderId="7" applyNumberFormat="0" applyFill="0" applyAlignment="0" applyProtection="0"/>
    <xf numFmtId="0" fontId="1" fillId="0" borderId="0">
      <alignment/>
      <protection/>
    </xf>
    <xf numFmtId="0" fontId="1" fillId="3" borderId="0" applyNumberFormat="0" applyBorder="0" applyAlignment="0" applyProtection="0"/>
    <xf numFmtId="0" fontId="26" fillId="0" borderId="21" applyNumberFormat="0" applyFill="0" applyAlignment="0" applyProtection="0"/>
    <xf numFmtId="0" fontId="18" fillId="49" borderId="17" applyNumberFormat="0" applyAlignment="0" applyProtection="0"/>
    <xf numFmtId="0" fontId="27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3" fontId="55" fillId="0" borderId="13" xfId="106" applyNumberFormat="1" applyFont="1" applyBorder="1" applyAlignment="1">
      <alignment horizontal="center"/>
      <protection/>
    </xf>
    <xf numFmtId="3" fontId="55" fillId="55" borderId="13" xfId="106" applyNumberFormat="1" applyFont="1" applyFill="1" applyBorder="1" applyAlignment="1">
      <alignment horizontal="center"/>
      <protection/>
    </xf>
    <xf numFmtId="0" fontId="55" fillId="0" borderId="13" xfId="106" applyFont="1" applyBorder="1" applyAlignment="1">
      <alignment horizontal="center" vertical="center"/>
      <protection/>
    </xf>
    <xf numFmtId="3" fontId="55" fillId="0" borderId="13" xfId="106" applyNumberFormat="1" applyFont="1" applyBorder="1" applyAlignment="1">
      <alignment horizontal="center" vertical="center"/>
      <protection/>
    </xf>
    <xf numFmtId="0" fontId="56" fillId="55" borderId="13" xfId="198" applyFont="1" applyFill="1" applyBorder="1" applyAlignment="1">
      <alignment horizontal="center" vertical="center" wrapText="1"/>
      <protection/>
    </xf>
    <xf numFmtId="0" fontId="56" fillId="0" borderId="13" xfId="106" applyFont="1" applyBorder="1" applyAlignment="1">
      <alignment horizontal="center" vertical="center"/>
      <protection/>
    </xf>
    <xf numFmtId="3" fontId="56" fillId="0" borderId="13" xfId="106" applyNumberFormat="1" applyFont="1" applyBorder="1" applyAlignment="1">
      <alignment horizontal="center"/>
      <protection/>
    </xf>
    <xf numFmtId="0" fontId="55" fillId="0" borderId="0" xfId="106" applyFont="1">
      <alignment/>
      <protection/>
    </xf>
    <xf numFmtId="0" fontId="56" fillId="0" borderId="0" xfId="0" applyFont="1" applyAlignment="1">
      <alignment wrapText="1"/>
    </xf>
    <xf numFmtId="0" fontId="56" fillId="0" borderId="0" xfId="0" applyFont="1" applyAlignment="1">
      <alignment horizont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right" vertical="top" wrapText="1"/>
    </xf>
    <xf numFmtId="0" fontId="55" fillId="0" borderId="0" xfId="0" applyFont="1" applyAlignment="1">
      <alignment horizontal="left" vertical="top" wrapText="1"/>
    </xf>
    <xf numFmtId="0" fontId="55" fillId="0" borderId="0" xfId="0" applyFont="1" applyAlignment="1">
      <alignment vertical="top" wrapText="1"/>
    </xf>
    <xf numFmtId="0" fontId="56" fillId="0" borderId="13" xfId="0" applyFont="1" applyBorder="1" applyAlignment="1">
      <alignment/>
    </xf>
    <xf numFmtId="0" fontId="56" fillId="55" borderId="13" xfId="0" applyFont="1" applyFill="1" applyBorder="1" applyAlignment="1">
      <alignment/>
    </xf>
    <xf numFmtId="0" fontId="56" fillId="0" borderId="0" xfId="0" applyFont="1" applyAlignment="1">
      <alignment/>
    </xf>
    <xf numFmtId="169" fontId="56" fillId="0" borderId="0" xfId="0" applyNumberFormat="1" applyFont="1" applyAlignment="1">
      <alignment/>
    </xf>
    <xf numFmtId="0" fontId="55" fillId="0" borderId="13" xfId="0" applyFont="1" applyBorder="1" applyAlignment="1">
      <alignment horizontal="center" vertical="center"/>
    </xf>
    <xf numFmtId="0" fontId="55" fillId="55" borderId="13" xfId="0" applyFont="1" applyFill="1" applyBorder="1" applyAlignment="1">
      <alignment horizontal="right"/>
    </xf>
    <xf numFmtId="4" fontId="55" fillId="55" borderId="13" xfId="0" applyNumberFormat="1" applyFont="1" applyFill="1" applyBorder="1" applyAlignment="1">
      <alignment/>
    </xf>
    <xf numFmtId="2" fontId="55" fillId="55" borderId="13" xfId="0" applyNumberFormat="1" applyFont="1" applyFill="1" applyBorder="1" applyAlignment="1">
      <alignment/>
    </xf>
    <xf numFmtId="1" fontId="55" fillId="0" borderId="0" xfId="0" applyNumberFormat="1" applyFont="1" applyAlignment="1">
      <alignment/>
    </xf>
    <xf numFmtId="4" fontId="56" fillId="55" borderId="13" xfId="0" applyNumberFormat="1" applyFont="1" applyFill="1" applyBorder="1" applyAlignment="1">
      <alignment/>
    </xf>
    <xf numFmtId="2" fontId="56" fillId="55" borderId="13" xfId="0" applyNumberFormat="1" applyFont="1" applyFill="1" applyBorder="1" applyAlignment="1">
      <alignment/>
    </xf>
    <xf numFmtId="4" fontId="55" fillId="0" borderId="0" xfId="0" applyNumberFormat="1" applyFont="1" applyAlignment="1">
      <alignment/>
    </xf>
    <xf numFmtId="171" fontId="55" fillId="0" borderId="0" xfId="0" applyNumberFormat="1" applyFont="1" applyAlignment="1">
      <alignment/>
    </xf>
    <xf numFmtId="0" fontId="55" fillId="0" borderId="13" xfId="0" applyFont="1" applyBorder="1" applyAlignment="1">
      <alignment horizontal="right"/>
    </xf>
    <xf numFmtId="171" fontId="55" fillId="55" borderId="13" xfId="0" applyNumberFormat="1" applyFont="1" applyFill="1" applyBorder="1" applyAlignment="1">
      <alignment/>
    </xf>
    <xf numFmtId="0" fontId="56" fillId="0" borderId="13" xfId="0" applyFont="1" applyBorder="1" applyAlignment="1">
      <alignment horizontal="left"/>
    </xf>
    <xf numFmtId="0" fontId="35" fillId="0" borderId="0" xfId="100" applyFont="1">
      <alignment/>
      <protection/>
    </xf>
    <xf numFmtId="3" fontId="35" fillId="0" borderId="13" xfId="100" applyNumberFormat="1" applyFont="1" applyBorder="1" applyAlignment="1">
      <alignment horizontal="center" vertical="center"/>
      <protection/>
    </xf>
    <xf numFmtId="0" fontId="35" fillId="0" borderId="0" xfId="100" applyFont="1" applyAlignment="1">
      <alignment horizontal="left" vertical="center" wrapText="1"/>
      <protection/>
    </xf>
    <xf numFmtId="3" fontId="35" fillId="0" borderId="0" xfId="100" applyNumberFormat="1" applyFont="1" applyAlignment="1">
      <alignment horizontal="center" vertical="center"/>
      <protection/>
    </xf>
    <xf numFmtId="0" fontId="33" fillId="0" borderId="13" xfId="100" applyFont="1" applyBorder="1" applyAlignment="1">
      <alignment horizontal="center" vertical="center" wrapText="1"/>
      <protection/>
    </xf>
    <xf numFmtId="168" fontId="33" fillId="0" borderId="13" xfId="100" applyNumberFormat="1" applyFont="1" applyBorder="1" applyAlignment="1">
      <alignment horizontal="center" vertical="center" wrapText="1"/>
      <protection/>
    </xf>
    <xf numFmtId="170" fontId="35" fillId="0" borderId="13" xfId="100" applyNumberFormat="1" applyFont="1" applyBorder="1" applyAlignment="1">
      <alignment horizontal="left" vertical="center" wrapText="1"/>
      <protection/>
    </xf>
    <xf numFmtId="0" fontId="35" fillId="0" borderId="13" xfId="100" applyFont="1" applyBorder="1">
      <alignment/>
      <protection/>
    </xf>
    <xf numFmtId="0" fontId="55" fillId="0" borderId="13" xfId="0" applyFont="1" applyBorder="1" applyAlignment="1">
      <alignment/>
    </xf>
    <xf numFmtId="3" fontId="55" fillId="0" borderId="0" xfId="106" applyNumberFormat="1" applyFont="1">
      <alignment/>
      <protection/>
    </xf>
    <xf numFmtId="3" fontId="55" fillId="55" borderId="13" xfId="0" applyNumberFormat="1" applyFont="1" applyFill="1" applyBorder="1" applyAlignment="1">
      <alignment/>
    </xf>
    <xf numFmtId="3" fontId="56" fillId="55" borderId="13" xfId="0" applyNumberFormat="1" applyFont="1" applyFill="1" applyBorder="1" applyAlignment="1">
      <alignment/>
    </xf>
    <xf numFmtId="3" fontId="55" fillId="0" borderId="0" xfId="0" applyNumberFormat="1" applyFont="1" applyAlignment="1">
      <alignment/>
    </xf>
    <xf numFmtId="0" fontId="57" fillId="0" borderId="0" xfId="0" applyFont="1" applyAlignment="1">
      <alignment/>
    </xf>
    <xf numFmtId="0" fontId="55" fillId="0" borderId="13" xfId="0" applyFont="1" applyBorder="1" applyAlignment="1">
      <alignment horizontal="right" vertical="center"/>
    </xf>
    <xf numFmtId="2" fontId="55" fillId="55" borderId="13" xfId="0" applyNumberFormat="1" applyFont="1" applyFill="1" applyBorder="1" applyAlignment="1">
      <alignment horizontal="right"/>
    </xf>
    <xf numFmtId="0" fontId="56" fillId="0" borderId="13" xfId="0" applyFont="1" applyBorder="1" applyAlignment="1">
      <alignment horizontal="right"/>
    </xf>
    <xf numFmtId="2" fontId="55" fillId="0" borderId="13" xfId="0" applyNumberFormat="1" applyFont="1" applyBorder="1" applyAlignment="1">
      <alignment horizontal="right"/>
    </xf>
    <xf numFmtId="3" fontId="55" fillId="0" borderId="13" xfId="0" applyNumberFormat="1" applyFont="1" applyBorder="1" applyAlignment="1">
      <alignment/>
    </xf>
    <xf numFmtId="2" fontId="55" fillId="0" borderId="13" xfId="0" applyNumberFormat="1" applyFont="1" applyBorder="1" applyAlignment="1">
      <alignment/>
    </xf>
    <xf numFmtId="3" fontId="35" fillId="0" borderId="0" xfId="100" applyNumberFormat="1" applyFont="1">
      <alignment/>
      <protection/>
    </xf>
    <xf numFmtId="43" fontId="55" fillId="0" borderId="0" xfId="216" applyFont="1" applyAlignment="1">
      <alignment/>
    </xf>
    <xf numFmtId="164" fontId="55" fillId="0" borderId="0" xfId="106" applyNumberFormat="1" applyFont="1">
      <alignment/>
      <protection/>
    </xf>
    <xf numFmtId="173" fontId="55" fillId="0" borderId="0" xfId="216" applyNumberFormat="1" applyFont="1" applyAlignment="1">
      <alignment/>
    </xf>
    <xf numFmtId="173" fontId="55" fillId="0" borderId="0" xfId="106" applyNumberFormat="1" applyFont="1">
      <alignment/>
      <protection/>
    </xf>
    <xf numFmtId="174" fontId="55" fillId="0" borderId="13" xfId="0" applyNumberFormat="1" applyFont="1" applyBorder="1" applyAlignment="1">
      <alignment horizontal="center" vertical="center"/>
    </xf>
    <xf numFmtId="173" fontId="55" fillId="0" borderId="0" xfId="0" applyNumberFormat="1" applyFont="1" applyAlignment="1">
      <alignment/>
    </xf>
    <xf numFmtId="4" fontId="55" fillId="55" borderId="13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horizontal="right"/>
    </xf>
    <xf numFmtId="0" fontId="55" fillId="0" borderId="0" xfId="106" applyFont="1" applyAlignment="1">
      <alignment horizontal="right"/>
      <protection/>
    </xf>
    <xf numFmtId="4" fontId="55" fillId="0" borderId="13" xfId="0" applyNumberFormat="1" applyFont="1" applyBorder="1" applyAlignment="1">
      <alignment/>
    </xf>
    <xf numFmtId="4" fontId="56" fillId="0" borderId="13" xfId="0" applyNumberFormat="1" applyFont="1" applyBorder="1" applyAlignment="1">
      <alignment/>
    </xf>
    <xf numFmtId="2" fontId="56" fillId="0" borderId="13" xfId="0" applyNumberFormat="1" applyFont="1" applyBorder="1" applyAlignment="1">
      <alignment/>
    </xf>
    <xf numFmtId="171" fontId="55" fillId="0" borderId="13" xfId="0" applyNumberFormat="1" applyFont="1" applyBorder="1" applyAlignment="1">
      <alignment/>
    </xf>
    <xf numFmtId="3" fontId="56" fillId="0" borderId="13" xfId="0" applyNumberFormat="1" applyFont="1" applyBorder="1" applyAlignment="1">
      <alignment/>
    </xf>
    <xf numFmtId="0" fontId="56" fillId="0" borderId="13" xfId="198" applyFont="1" applyBorder="1" applyAlignment="1">
      <alignment horizontal="center" vertical="center" wrapText="1"/>
      <protection/>
    </xf>
    <xf numFmtId="3" fontId="55" fillId="0" borderId="13" xfId="0" applyNumberFormat="1" applyFont="1" applyBorder="1" applyAlignment="1">
      <alignment horizontal="right" vertical="center"/>
    </xf>
    <xf numFmtId="0" fontId="56" fillId="55" borderId="13" xfId="106" applyFont="1" applyFill="1" applyBorder="1" applyAlignment="1">
      <alignment horizontal="center" vertical="center" wrapText="1"/>
      <protection/>
    </xf>
    <xf numFmtId="49" fontId="56" fillId="0" borderId="13" xfId="106" applyNumberFormat="1" applyFont="1" applyBorder="1" applyAlignment="1">
      <alignment horizontal="center" vertical="center" wrapText="1"/>
      <protection/>
    </xf>
    <xf numFmtId="0" fontId="56" fillId="0" borderId="13" xfId="198" applyFont="1" applyBorder="1" applyAlignment="1">
      <alignment horizontal="center" vertical="center" wrapText="1"/>
      <protection/>
    </xf>
    <xf numFmtId="0" fontId="55" fillId="0" borderId="0" xfId="106" applyFont="1" applyAlignment="1">
      <alignment horizontal="right" wrapText="1"/>
      <protection/>
    </xf>
    <xf numFmtId="0" fontId="56" fillId="0" borderId="0" xfId="0" applyFont="1" applyAlignment="1">
      <alignment horizontal="center" wrapText="1"/>
    </xf>
    <xf numFmtId="0" fontId="55" fillId="0" borderId="0" xfId="0" applyFont="1" applyAlignment="1">
      <alignment horizontal="left" wrapText="1"/>
    </xf>
    <xf numFmtId="0" fontId="56" fillId="0" borderId="13" xfId="0" applyFont="1" applyBorder="1" applyAlignment="1">
      <alignment horizontal="left"/>
    </xf>
    <xf numFmtId="0" fontId="55" fillId="0" borderId="0" xfId="0" applyFont="1" applyAlignment="1">
      <alignment horizontal="right" vertical="top" wrapText="1"/>
    </xf>
    <xf numFmtId="0" fontId="55" fillId="0" borderId="0" xfId="0" applyFont="1" applyAlignment="1">
      <alignment horizontal="left" vertical="top" wrapText="1"/>
    </xf>
    <xf numFmtId="0" fontId="56" fillId="0" borderId="13" xfId="0" applyFont="1" applyBorder="1" applyAlignment="1">
      <alignment horizontal="center" vertical="center"/>
    </xf>
    <xf numFmtId="170" fontId="56" fillId="0" borderId="13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6" fillId="0" borderId="13" xfId="0" applyFont="1" applyBorder="1" applyAlignment="1">
      <alignment horizontal="center"/>
    </xf>
    <xf numFmtId="0" fontId="33" fillId="0" borderId="13" xfId="100" applyFont="1" applyBorder="1" applyAlignment="1">
      <alignment horizontal="center"/>
      <protection/>
    </xf>
    <xf numFmtId="0" fontId="33" fillId="0" borderId="13" xfId="100" applyFont="1" applyBorder="1" applyAlignment="1">
      <alignment horizontal="center" vertical="center"/>
      <protection/>
    </xf>
    <xf numFmtId="168" fontId="33" fillId="0" borderId="13" xfId="100" applyNumberFormat="1" applyFont="1" applyBorder="1" applyAlignment="1">
      <alignment horizontal="center" vertical="center" wrapText="1"/>
      <protection/>
    </xf>
    <xf numFmtId="0" fontId="33" fillId="0" borderId="0" xfId="100" applyFont="1" applyAlignment="1">
      <alignment horizontal="center" vertical="center" wrapText="1"/>
      <protection/>
    </xf>
  </cellXfs>
  <cellStyles count="230">
    <cellStyle name="Normal" xfId="0"/>
    <cellStyle name=" 1" xfId="15"/>
    <cellStyle name="_Передача 2005_отпр в РЭК_сентябрь2005" xfId="16"/>
    <cellStyle name="20% — акцент1" xfId="17"/>
    <cellStyle name="20% - Акцент1 2" xfId="18"/>
    <cellStyle name="20% — акцент2" xfId="19"/>
    <cellStyle name="20% - Акцент2 2" xfId="20"/>
    <cellStyle name="20% — акцент3" xfId="21"/>
    <cellStyle name="20% - Акцент3 2" xfId="22"/>
    <cellStyle name="20% — акцент4" xfId="23"/>
    <cellStyle name="20% - Акцент4 2" xfId="24"/>
    <cellStyle name="20% — акцент5" xfId="25"/>
    <cellStyle name="20% - Акцент5 2" xfId="26"/>
    <cellStyle name="20% — акцент6" xfId="27"/>
    <cellStyle name="20% - Акцент6 2" xfId="28"/>
    <cellStyle name="40% — акцент1" xfId="29"/>
    <cellStyle name="40% - Акцент1 2" xfId="30"/>
    <cellStyle name="40% — акцент2" xfId="31"/>
    <cellStyle name="40% - Акцент2 2" xfId="32"/>
    <cellStyle name="40% — акцент3" xfId="33"/>
    <cellStyle name="40% - Акцент3 2" xfId="34"/>
    <cellStyle name="40% — акцент4" xfId="35"/>
    <cellStyle name="40% - Акцент4 2" xfId="36"/>
    <cellStyle name="40% — акцент5" xfId="37"/>
    <cellStyle name="40% - Акцент5 2" xfId="38"/>
    <cellStyle name="40% — акцент6" xfId="39"/>
    <cellStyle name="40% - Акцент6 2" xfId="40"/>
    <cellStyle name="60% — акцент1" xfId="41"/>
    <cellStyle name="60% - Акцент1 2" xfId="42"/>
    <cellStyle name="60% — акцент2" xfId="43"/>
    <cellStyle name="60% - Акцент2 2" xfId="44"/>
    <cellStyle name="60% — акцент3" xfId="45"/>
    <cellStyle name="60% - Акцент3 2" xfId="46"/>
    <cellStyle name="60% — акцент4" xfId="47"/>
    <cellStyle name="60% - Акцент4 2" xfId="48"/>
    <cellStyle name="60% — акцент5" xfId="49"/>
    <cellStyle name="60% - Акцент5 2" xfId="50"/>
    <cellStyle name="60% — акцент6" xfId="51"/>
    <cellStyle name="60% - Акцент6 2" xfId="52"/>
    <cellStyle name="Normal_Sheet1" xfId="53"/>
    <cellStyle name="Normal1" xfId="54"/>
    <cellStyle name="Price_Body" xfId="55"/>
    <cellStyle name="Акцент1" xfId="56"/>
    <cellStyle name="Акцент1 2" xfId="57"/>
    <cellStyle name="Акцент2" xfId="58"/>
    <cellStyle name="Акцент2 2" xfId="59"/>
    <cellStyle name="Акцент3" xfId="60"/>
    <cellStyle name="Акцент3 2" xfId="61"/>
    <cellStyle name="Акцент4" xfId="62"/>
    <cellStyle name="Акцент4 2" xfId="63"/>
    <cellStyle name="Акцент5" xfId="64"/>
    <cellStyle name="Акцент5 2" xfId="65"/>
    <cellStyle name="Акцент6" xfId="66"/>
    <cellStyle name="Акцент6 2" xfId="67"/>
    <cellStyle name="Беззащитный" xfId="68"/>
    <cellStyle name="Ввод " xfId="69"/>
    <cellStyle name="Ввод  2" xfId="70"/>
    <cellStyle name="Вывод" xfId="71"/>
    <cellStyle name="Вывод 2" xfId="72"/>
    <cellStyle name="Вычисление" xfId="73"/>
    <cellStyle name="Вычисление 2" xfId="74"/>
    <cellStyle name="Currency" xfId="75"/>
    <cellStyle name="Currency [0]" xfId="76"/>
    <cellStyle name="Заголовок" xfId="77"/>
    <cellStyle name="Заголовок 1" xfId="78"/>
    <cellStyle name="Заголовок 1 2" xfId="79"/>
    <cellStyle name="Заголовок 2" xfId="80"/>
    <cellStyle name="Заголовок 2 2" xfId="81"/>
    <cellStyle name="Заголовок 3" xfId="82"/>
    <cellStyle name="Заголовок 3 2" xfId="83"/>
    <cellStyle name="Заголовок 4" xfId="84"/>
    <cellStyle name="Заголовок 4 2" xfId="85"/>
    <cellStyle name="ЗаголовокСтолбца" xfId="86"/>
    <cellStyle name="Защитный" xfId="87"/>
    <cellStyle name="Значение" xfId="88"/>
    <cellStyle name="Итог" xfId="89"/>
    <cellStyle name="Итог 2" xfId="90"/>
    <cellStyle name="Контрольная ячейка" xfId="91"/>
    <cellStyle name="Контрольная ячейка 2" xfId="92"/>
    <cellStyle name="Мои наименования показателей" xfId="93"/>
    <cellStyle name="Мой заголовок" xfId="94"/>
    <cellStyle name="Мой заголовок листа" xfId="95"/>
    <cellStyle name="Название" xfId="96"/>
    <cellStyle name="Название 2" xfId="97"/>
    <cellStyle name="Нейтральный" xfId="98"/>
    <cellStyle name="Нейтральный 2" xfId="99"/>
    <cellStyle name="Обычный 10" xfId="100"/>
    <cellStyle name="Обычный 11" xfId="101"/>
    <cellStyle name="Обычный 12" xfId="102"/>
    <cellStyle name="Обычный 2" xfId="103"/>
    <cellStyle name="Обычный 2 2" xfId="104"/>
    <cellStyle name="Обычный 2 2 2" xfId="105"/>
    <cellStyle name="Обычный 2 3" xfId="106"/>
    <cellStyle name="Обычный 2_Приложение КЭСК" xfId="107"/>
    <cellStyle name="Обычный 3" xfId="108"/>
    <cellStyle name="Обычный 3 2" xfId="109"/>
    <cellStyle name="Обычный 3 2 10 2" xfId="110"/>
    <cellStyle name="Обычный 3 2 11" xfId="111"/>
    <cellStyle name="Обычный 3 2 11 2" xfId="112"/>
    <cellStyle name="Обычный 3 2 11 2 2" xfId="113"/>
    <cellStyle name="Обычный 3 2 11 3" xfId="114"/>
    <cellStyle name="Обычный 3 2 12" xfId="115"/>
    <cellStyle name="Обычный 3 2 12 2" xfId="116"/>
    <cellStyle name="Обычный 3 2 2" xfId="117"/>
    <cellStyle name="Обычный 3 2 2 10" xfId="118"/>
    <cellStyle name="Обычный 3 2 2 10 2" xfId="119"/>
    <cellStyle name="Обычный 3 2 2 11" xfId="120"/>
    <cellStyle name="Обычный 3 2 2 11 2" xfId="121"/>
    <cellStyle name="Обычный 3 2 2 2" xfId="122"/>
    <cellStyle name="Обычный 3 2 2 2 2" xfId="123"/>
    <cellStyle name="Обычный 3 2 2 2 2 2" xfId="124"/>
    <cellStyle name="Обычный 3 2 2 2 2 2 2" xfId="125"/>
    <cellStyle name="Обычный 3 2 2 2 2 2 2 2" xfId="126"/>
    <cellStyle name="Обычный 3 2 2 2 2 2 3" xfId="127"/>
    <cellStyle name="Обычный 3 2 2 2 2 3" xfId="128"/>
    <cellStyle name="Обычный 3 2 2 2 2 3 2" xfId="129"/>
    <cellStyle name="Обычный 3 2 2 2 2 4" xfId="130"/>
    <cellStyle name="Обычный 3 2 2 2 3" xfId="131"/>
    <cellStyle name="Обычный 3 2 2 2 3 2" xfId="132"/>
    <cellStyle name="Обычный 3 2 2 2 3 3" xfId="133"/>
    <cellStyle name="Обычный 3 2 2 2 4" xfId="134"/>
    <cellStyle name="Обычный 3 2 2 2 4 2" xfId="135"/>
    <cellStyle name="Обычный 3 2 2 2 5" xfId="136"/>
    <cellStyle name="Обычный 3 2 2 3" xfId="137"/>
    <cellStyle name="Обычный 3 2 2 3 2" xfId="138"/>
    <cellStyle name="Обычный 3 2 2 3 3" xfId="139"/>
    <cellStyle name="Обычный 3 2 2 4" xfId="140"/>
    <cellStyle name="Обычный 3 2 2 4 4" xfId="141"/>
    <cellStyle name="Обычный 3 2 2 4 4 2" xfId="142"/>
    <cellStyle name="Обычный 3 2 2 4 4 3" xfId="143"/>
    <cellStyle name="Обычный 3 2 2 5" xfId="144"/>
    <cellStyle name="Обычный 3 2 2 6" xfId="145"/>
    <cellStyle name="Обычный 3 2 3" xfId="146"/>
    <cellStyle name="Обычный 3 2 3 2" xfId="147"/>
    <cellStyle name="Обычный 3 2 3 3" xfId="148"/>
    <cellStyle name="Обычный 3 2 4" xfId="149"/>
    <cellStyle name="Обычный 3 2 5" xfId="150"/>
    <cellStyle name="Обычный 3 2 5 2" xfId="151"/>
    <cellStyle name="Обычный 3 2 5 3" xfId="152"/>
    <cellStyle name="Обычный 3 2 6" xfId="153"/>
    <cellStyle name="Обычный 3 3" xfId="154"/>
    <cellStyle name="Обычный 3 4" xfId="155"/>
    <cellStyle name="Обычный 3 5" xfId="156"/>
    <cellStyle name="Обычный 4" xfId="157"/>
    <cellStyle name="Обычный 4 2" xfId="158"/>
    <cellStyle name="Обычный 4 2 2" xfId="159"/>
    <cellStyle name="Обычный 4 2 2 2" xfId="160"/>
    <cellStyle name="Обычный 4 2 2 2 2" xfId="161"/>
    <cellStyle name="Обычный 4 2 2 2 3" xfId="162"/>
    <cellStyle name="Обычный 4 2 2 3" xfId="163"/>
    <cellStyle name="Обычный 4 2 2 3 2" xfId="164"/>
    <cellStyle name="Обычный 4 2 2 4" xfId="165"/>
    <cellStyle name="Обычный 4 2 3" xfId="166"/>
    <cellStyle name="Обычный 4 2 3 2" xfId="167"/>
    <cellStyle name="Обычный 4 2 3 3" xfId="168"/>
    <cellStyle name="Обычный 4 2 4" xfId="169"/>
    <cellStyle name="Обычный 4 2 4 2" xfId="170"/>
    <cellStyle name="Обычный 4 2 4 3" xfId="171"/>
    <cellStyle name="Обычный 4 2 5" xfId="172"/>
    <cellStyle name="Обычный 4 2 5 2" xfId="173"/>
    <cellStyle name="Обычный 4 2 6" xfId="174"/>
    <cellStyle name="Обычный 4 3" xfId="175"/>
    <cellStyle name="Обычный 4 3 2" xfId="176"/>
    <cellStyle name="Обычный 4 3 3" xfId="177"/>
    <cellStyle name="Обычный 4 4" xfId="178"/>
    <cellStyle name="Обычный 4 4 2" xfId="179"/>
    <cellStyle name="Обычный 4 5" xfId="180"/>
    <cellStyle name="Обычный 4 6" xfId="181"/>
    <cellStyle name="Обычный 5" xfId="182"/>
    <cellStyle name="Обычный 5 2" xfId="183"/>
    <cellStyle name="Обычный 5 2 2" xfId="184"/>
    <cellStyle name="Обычный 5 2 3" xfId="185"/>
    <cellStyle name="Обычный 5 3" xfId="186"/>
    <cellStyle name="Обычный 5 3 2" xfId="187"/>
    <cellStyle name="Обычный 5 4" xfId="188"/>
    <cellStyle name="Обычный 5 5" xfId="189"/>
    <cellStyle name="Обычный 6" xfId="190"/>
    <cellStyle name="Обычный 6 2" xfId="191"/>
    <cellStyle name="Обычный 6 3" xfId="192"/>
    <cellStyle name="Обычный 6 4" xfId="193"/>
    <cellStyle name="Обычный 7" xfId="194"/>
    <cellStyle name="Обычный 7 2" xfId="195"/>
    <cellStyle name="Обычный 8" xfId="196"/>
    <cellStyle name="Обычный 9" xfId="197"/>
    <cellStyle name="Обычный_СЭ-4ф по актам" xfId="198"/>
    <cellStyle name="Плохой" xfId="199"/>
    <cellStyle name="Плохой 2" xfId="200"/>
    <cellStyle name="Пояснение" xfId="201"/>
    <cellStyle name="Пояснение 2" xfId="202"/>
    <cellStyle name="Примечание" xfId="203"/>
    <cellStyle name="Примечание 2" xfId="204"/>
    <cellStyle name="Percent" xfId="205"/>
    <cellStyle name="Процентный 2" xfId="206"/>
    <cellStyle name="Процентный 2 2" xfId="207"/>
    <cellStyle name="Связанная ячейка" xfId="208"/>
    <cellStyle name="Связанная ячейка 2" xfId="209"/>
    <cellStyle name="Стиль 1" xfId="210"/>
    <cellStyle name="Текст предупреждения" xfId="211"/>
    <cellStyle name="Текст предупреждения 2" xfId="212"/>
    <cellStyle name="Текстовый" xfId="213"/>
    <cellStyle name="Тысячи [0]_3Com" xfId="214"/>
    <cellStyle name="Тысячи_3Com" xfId="215"/>
    <cellStyle name="Comma" xfId="216"/>
    <cellStyle name="Comma [0]" xfId="217"/>
    <cellStyle name="Финансовый 2" xfId="218"/>
    <cellStyle name="Финансовый 2 2" xfId="219"/>
    <cellStyle name="Финансовый 3" xfId="220"/>
    <cellStyle name="Финансовый 3 2" xfId="221"/>
    <cellStyle name="Финансовый 4" xfId="222"/>
    <cellStyle name="Финансовый 4 2" xfId="223"/>
    <cellStyle name="Финансовый 5" xfId="224"/>
    <cellStyle name="Финансовый 6" xfId="225"/>
    <cellStyle name="Формула" xfId="226"/>
    <cellStyle name="ФормулаВБ" xfId="227"/>
    <cellStyle name="ФормулаНаКонтроль" xfId="228"/>
    <cellStyle name="Хороший" xfId="229"/>
    <cellStyle name="Хороший 2" xfId="230"/>
    <cellStyle name="㼿" xfId="231"/>
    <cellStyle name="㼿?" xfId="232"/>
    <cellStyle name="㼿㼿" xfId="233"/>
    <cellStyle name="㼿㼿 2" xfId="234"/>
    <cellStyle name="㼿㼿?" xfId="235"/>
    <cellStyle name="㼿㼿? 2" xfId="236"/>
    <cellStyle name="㼿㼿㼿" xfId="237"/>
    <cellStyle name="㼿㼿㼿 2" xfId="238"/>
    <cellStyle name="㼿㼿㼿?" xfId="239"/>
    <cellStyle name="㼿㼿㼿? 2" xfId="240"/>
    <cellStyle name="㼿㼿㼿㼿" xfId="241"/>
    <cellStyle name="㼿㼿㼿㼿?" xfId="242"/>
    <cellStyle name="㼿㼿㼿㼿㼿" xfId="24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7;&#1083;&#1072;&#1090;&#1099;%20&#1087;&#1086;&#1089;&#1090;&#1072;&#1074;&#1097;&#1080;&#1082;&#1072;&#1084;%20&#1069;&#1069;\01-12%20&#1044;&#1072;&#1085;&#1085;&#1099;&#1077;%20&#1087;&#1086;%20&#1087;&#1086;&#1090;&#1088;&#1077;&#1073;&#1083;&#1077;&#1085;&#1080;&#1102;%20&#1080;%20&#1086;&#1087;&#1083;&#1072;&#1090;&#1077;%20(202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oooaeres-my.sharepoint.com/personal/sakhnova_aeres_ru/Documents/desktop/202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oooaeres-my.sharepoint.com/personal/sakhnova_aeres_ru/Documents/desktop/!%20&#1042;&#1089;&#1077;%20&#1073;&#1072;&#1083;&#1072;&#1085;&#1089;&#1099;%20&#1069;&#1069;%20&#1054;&#1054;&#1054;%20&#1040;&#1069;&#1056;%202021%20&#1075;&#1086;&#1076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7;&#1083;&#1072;&#1090;&#1099;%20&#1087;&#1086;&#1089;&#1090;&#1072;&#1074;&#1097;&#1080;&#1082;&#1072;&#1084;%20&#1069;&#1069;\!%20&#1042;&#1089;&#1077;%20&#1073;&#1072;&#1083;&#1072;&#1085;&#1089;&#1099;%20&#1069;&#1069;%20&#1054;&#1054;&#1054;%20&#1040;&#1069;&#1056;%202021%20&#1075;&#1086;&#1076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7;&#1083;&#1072;&#1090;&#1099;%20&#1087;&#1086;&#1089;&#1090;&#1072;&#1074;&#1097;&#1080;&#1082;&#1072;&#1084;%20&#1069;&#1069;\&#1053;&#1069;&#1057;&#1050;,%20&#1056;&#1057;&#1050;,%20&#1058;&#1053;&#1057;\07%20&#1048;&#1102;&#1083;&#1100;%2021\&#1053;&#1069;&#1057;&#1050;%20&#1048;&#1102;&#1083;&#1100;%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1"/>
      <sheetName val="Февраль 21"/>
      <sheetName val="Март 21"/>
      <sheetName val="Апрель 21"/>
      <sheetName val="Май 21"/>
      <sheetName val="Июнь 21 "/>
      <sheetName val="Июль 21"/>
      <sheetName val="Август 21"/>
      <sheetName val="Сентябрь 21"/>
      <sheetName val="Октябрь 21"/>
    </sheetNames>
    <sheetDataSet>
      <sheetData sheetId="0">
        <row r="65">
          <cell r="T65">
            <v>18562</v>
          </cell>
        </row>
        <row r="111">
          <cell r="F111">
            <v>183831</v>
          </cell>
        </row>
      </sheetData>
      <sheetData sheetId="1">
        <row r="111">
          <cell r="F111">
            <v>168720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21"/>
      <sheetName val="Февраль 2021"/>
      <sheetName val="Март 2021"/>
      <sheetName val="Апрель 2021"/>
      <sheetName val="Май 2021"/>
      <sheetName val="Июнь 2021"/>
      <sheetName val="Июль 2021"/>
      <sheetName val="Август 2021"/>
      <sheetName val="Сентябрь 2021"/>
      <sheetName val="ИТОГО"/>
    </sheetNames>
    <sheetDataSet>
      <sheetData sheetId="0">
        <row r="7">
          <cell r="F7">
            <v>86696</v>
          </cell>
        </row>
        <row r="8">
          <cell r="F8">
            <v>28251</v>
          </cell>
        </row>
        <row r="33">
          <cell r="F33">
            <v>35876</v>
          </cell>
        </row>
        <row r="34">
          <cell r="F34">
            <v>38770</v>
          </cell>
        </row>
        <row r="35">
          <cell r="F35">
            <v>441404</v>
          </cell>
        </row>
        <row r="36">
          <cell r="F36">
            <v>14290</v>
          </cell>
        </row>
      </sheetData>
      <sheetData sheetId="1">
        <row r="5">
          <cell r="F5">
            <v>16354</v>
          </cell>
          <cell r="G5">
            <v>62918.61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прель 2020"/>
      <sheetName val="Май 2020"/>
      <sheetName val="Июнь 2020"/>
      <sheetName val="Июль 2020"/>
      <sheetName val="Август 2020"/>
      <sheetName val="Сентябрь 2020"/>
      <sheetName val="Октябрь 2020"/>
      <sheetName val="Ноябрь 2020"/>
      <sheetName val="Декабрь 2020"/>
      <sheetName val="Январь 2021"/>
      <sheetName val="Февраль 2021"/>
      <sheetName val="Март 2021"/>
      <sheetName val="Апрель 2021"/>
      <sheetName val="Май 2021"/>
      <sheetName val="Июнь 2021"/>
      <sheetName val="Июль 2021"/>
      <sheetName val="Август 2021"/>
      <sheetName val="Сентябрь 2021"/>
    </sheetNames>
    <sheetDataSet>
      <sheetData sheetId="11">
        <row r="69">
          <cell r="F69">
            <v>15667</v>
          </cell>
          <cell r="G69">
            <v>44311.416</v>
          </cell>
        </row>
        <row r="70">
          <cell r="F70">
            <v>81414</v>
          </cell>
          <cell r="G70">
            <v>276261.05</v>
          </cell>
        </row>
        <row r="79">
          <cell r="F79">
            <v>62000</v>
          </cell>
          <cell r="G79">
            <v>206043.49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Апрель 2020"/>
      <sheetName val="Май 2020"/>
      <sheetName val="Июнь 2020"/>
      <sheetName val="Июль 2020"/>
      <sheetName val="Август 2020"/>
      <sheetName val="Сентябрь 2020"/>
      <sheetName val="Октябрь 2020"/>
      <sheetName val="Ноябрь 2020"/>
      <sheetName val="Декабрь 2020"/>
      <sheetName val="Январь 2021"/>
      <sheetName val="Февраль 2021"/>
      <sheetName val="Март 2021"/>
      <sheetName val="Апрель 2021"/>
      <sheetName val="Май 2021"/>
      <sheetName val="Июнь 2021"/>
      <sheetName val="Июль 2021"/>
      <sheetName val="Август 2021"/>
      <sheetName val="Сентябрь 2021"/>
      <sheetName val="Октябрь 2021"/>
    </sheetNames>
    <sheetDataSet>
      <sheetData sheetId="14">
        <row r="64">
          <cell r="F64">
            <v>13975</v>
          </cell>
          <cell r="G64">
            <v>49098.50399999999</v>
          </cell>
        </row>
      </sheetData>
      <sheetData sheetId="15">
        <row r="61">
          <cell r="F61">
            <v>600936</v>
          </cell>
          <cell r="G61">
            <v>2117525.67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юль"/>
    </sheetNames>
    <sheetDataSet>
      <sheetData sheetId="0">
        <row r="38">
          <cell r="D38">
            <v>643</v>
          </cell>
        </row>
        <row r="86">
          <cell r="D86">
            <v>155</v>
          </cell>
        </row>
        <row r="125">
          <cell r="D125">
            <v>15</v>
          </cell>
        </row>
        <row r="173">
          <cell r="D173">
            <v>1438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18"/>
  <sheetViews>
    <sheetView zoomScale="60" zoomScaleNormal="60" zoomScalePageLayoutView="0" workbookViewId="0" topLeftCell="A1">
      <selection activeCell="I17" sqref="I17"/>
    </sheetView>
  </sheetViews>
  <sheetFormatPr defaultColWidth="9.140625" defaultRowHeight="15"/>
  <cols>
    <col min="1" max="1" width="4.140625" style="8" customWidth="1"/>
    <col min="2" max="2" width="20.421875" style="8" customWidth="1"/>
    <col min="3" max="3" width="27.00390625" style="8" customWidth="1"/>
    <col min="4" max="5" width="22.28125" style="8" customWidth="1"/>
    <col min="6" max="7" width="21.57421875" style="8" customWidth="1"/>
    <col min="8" max="8" width="23.7109375" style="8" customWidth="1"/>
    <col min="9" max="9" width="24.28125" style="8" customWidth="1"/>
    <col min="10" max="11" width="23.8515625" style="8" customWidth="1"/>
    <col min="12" max="12" width="29.7109375" style="8" customWidth="1"/>
    <col min="13" max="13" width="22.140625" style="8" customWidth="1"/>
    <col min="14" max="26" width="22.7109375" style="8" customWidth="1"/>
    <col min="27" max="27" width="24.8515625" style="8" customWidth="1"/>
    <col min="28" max="28" width="24.421875" style="8" customWidth="1"/>
    <col min="29" max="30" width="22.7109375" style="8" customWidth="1"/>
    <col min="31" max="16384" width="9.140625" style="8" customWidth="1"/>
  </cols>
  <sheetData>
    <row r="1" spans="25:30" ht="15.75">
      <c r="Y1" s="73" t="s">
        <v>0</v>
      </c>
      <c r="Z1" s="73"/>
      <c r="AA1" s="73"/>
      <c r="AB1" s="73"/>
      <c r="AC1" s="73"/>
      <c r="AD1" s="73"/>
    </row>
    <row r="3" spans="2:30" ht="26.25" customHeight="1">
      <c r="B3" s="70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</row>
    <row r="4" spans="2:30" ht="24.75" customHeight="1">
      <c r="B4" s="71" t="s">
        <v>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</row>
    <row r="5" spans="2:30" ht="78.75">
      <c r="B5" s="72" t="s">
        <v>3</v>
      </c>
      <c r="C5" s="72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5" t="s">
        <v>23</v>
      </c>
      <c r="W5" s="5" t="s">
        <v>24</v>
      </c>
      <c r="X5" s="5" t="s">
        <v>25</v>
      </c>
      <c r="Y5" s="5" t="s">
        <v>26</v>
      </c>
      <c r="Z5" s="5" t="s">
        <v>27</v>
      </c>
      <c r="AA5" s="5" t="s">
        <v>28</v>
      </c>
      <c r="AB5" s="5" t="s">
        <v>29</v>
      </c>
      <c r="AC5" s="5" t="s">
        <v>30</v>
      </c>
      <c r="AD5" s="5" t="s">
        <v>31</v>
      </c>
    </row>
    <row r="6" spans="2:30" ht="63">
      <c r="B6" s="72"/>
      <c r="C6" s="72"/>
      <c r="D6" s="5" t="s">
        <v>32</v>
      </c>
      <c r="E6" s="5" t="s">
        <v>32</v>
      </c>
      <c r="F6" s="5" t="s">
        <v>32</v>
      </c>
      <c r="G6" s="5" t="s">
        <v>32</v>
      </c>
      <c r="H6" s="5" t="s">
        <v>32</v>
      </c>
      <c r="I6" s="5" t="s">
        <v>32</v>
      </c>
      <c r="J6" s="5" t="s">
        <v>32</v>
      </c>
      <c r="K6" s="5" t="s">
        <v>32</v>
      </c>
      <c r="L6" s="5" t="s">
        <v>32</v>
      </c>
      <c r="M6" s="5" t="s">
        <v>32</v>
      </c>
      <c r="N6" s="5" t="s">
        <v>32</v>
      </c>
      <c r="O6" s="5" t="s">
        <v>32</v>
      </c>
      <c r="P6" s="5" t="s">
        <v>32</v>
      </c>
      <c r="Q6" s="5" t="s">
        <v>32</v>
      </c>
      <c r="R6" s="5" t="s">
        <v>32</v>
      </c>
      <c r="S6" s="5" t="s">
        <v>32</v>
      </c>
      <c r="T6" s="5" t="s">
        <v>32</v>
      </c>
      <c r="U6" s="5" t="s">
        <v>32</v>
      </c>
      <c r="V6" s="5" t="s">
        <v>32</v>
      </c>
      <c r="W6" s="5" t="s">
        <v>32</v>
      </c>
      <c r="X6" s="5" t="s">
        <v>32</v>
      </c>
      <c r="Y6" s="5" t="s">
        <v>32</v>
      </c>
      <c r="Z6" s="5" t="s">
        <v>32</v>
      </c>
      <c r="AA6" s="5" t="s">
        <v>32</v>
      </c>
      <c r="AB6" s="5" t="s">
        <v>32</v>
      </c>
      <c r="AC6" s="5" t="s">
        <v>32</v>
      </c>
      <c r="AD6" s="5" t="s">
        <v>32</v>
      </c>
    </row>
    <row r="7" spans="2:30" ht="15.75">
      <c r="B7" s="6" t="s">
        <v>33</v>
      </c>
      <c r="C7" s="7">
        <f>SUM(C8:C11)</f>
        <v>16200889</v>
      </c>
      <c r="D7" s="7">
        <f>SUM(D8:D11)</f>
        <v>12521158</v>
      </c>
      <c r="E7" s="7">
        <f>SUM(E8:E11)</f>
        <v>525723</v>
      </c>
      <c r="F7" s="7">
        <f>SUM(F8:F11)</f>
        <v>860513</v>
      </c>
      <c r="G7" s="7">
        <f>SUM(G8:G11)</f>
        <v>23552</v>
      </c>
      <c r="H7" s="7">
        <f aca="true" t="shared" si="0" ref="H7:AD7">SUM(H8:H11)</f>
        <v>78237</v>
      </c>
      <c r="I7" s="7">
        <f t="shared" si="0"/>
        <v>36710</v>
      </c>
      <c r="J7" s="7">
        <f t="shared" si="0"/>
        <v>228764</v>
      </c>
      <c r="K7" s="7">
        <f t="shared" si="0"/>
        <v>591446</v>
      </c>
      <c r="L7" s="7">
        <f t="shared" si="0"/>
        <v>33889</v>
      </c>
      <c r="M7" s="7">
        <f t="shared" si="0"/>
        <v>56194</v>
      </c>
      <c r="N7" s="7">
        <f t="shared" si="0"/>
        <v>43807</v>
      </c>
      <c r="O7" s="7">
        <f t="shared" si="0"/>
        <v>34400</v>
      </c>
      <c r="P7" s="7">
        <f t="shared" si="0"/>
        <v>591498</v>
      </c>
      <c r="Q7" s="7">
        <f t="shared" si="0"/>
        <v>11194</v>
      </c>
      <c r="R7" s="7">
        <f t="shared" si="0"/>
        <v>9819</v>
      </c>
      <c r="S7" s="7">
        <f t="shared" si="0"/>
        <v>77101</v>
      </c>
      <c r="T7" s="7">
        <f t="shared" si="0"/>
        <v>48133</v>
      </c>
      <c r="U7" s="7">
        <f t="shared" si="0"/>
        <v>49408</v>
      </c>
      <c r="V7" s="7">
        <f t="shared" si="0"/>
        <v>19270</v>
      </c>
      <c r="W7" s="7">
        <f t="shared" si="0"/>
        <v>31638</v>
      </c>
      <c r="X7" s="7">
        <f t="shared" si="0"/>
        <v>22212</v>
      </c>
      <c r="Y7" s="7">
        <f t="shared" si="0"/>
        <v>23047</v>
      </c>
      <c r="Z7" s="7">
        <f>SUM(Z8:Z11)</f>
        <v>18562</v>
      </c>
      <c r="AA7" s="7">
        <f t="shared" si="0"/>
        <v>8958</v>
      </c>
      <c r="AB7" s="7">
        <f t="shared" si="0"/>
        <v>61423</v>
      </c>
      <c r="AC7" s="7">
        <f t="shared" si="0"/>
        <v>10402</v>
      </c>
      <c r="AD7" s="7">
        <f t="shared" si="0"/>
        <v>183831</v>
      </c>
    </row>
    <row r="8" spans="2:30" ht="15.75">
      <c r="B8" s="3" t="s">
        <v>34</v>
      </c>
      <c r="C8" s="7">
        <f>SUM(D8:AD8)</f>
        <v>6570508</v>
      </c>
      <c r="D8" s="1">
        <v>6033591</v>
      </c>
      <c r="E8" s="1">
        <v>525723</v>
      </c>
      <c r="F8" s="1" t="s">
        <v>35</v>
      </c>
      <c r="G8" s="1" t="s">
        <v>35</v>
      </c>
      <c r="H8" s="1" t="s">
        <v>35</v>
      </c>
      <c r="I8" s="1" t="s">
        <v>35</v>
      </c>
      <c r="J8" s="1" t="s">
        <v>35</v>
      </c>
      <c r="K8" s="1" t="s">
        <v>35</v>
      </c>
      <c r="L8" s="1" t="s">
        <v>35</v>
      </c>
      <c r="M8" s="1" t="s">
        <v>35</v>
      </c>
      <c r="N8" s="1" t="s">
        <v>35</v>
      </c>
      <c r="O8" s="1" t="s">
        <v>35</v>
      </c>
      <c r="P8" s="1" t="s">
        <v>35</v>
      </c>
      <c r="Q8" s="1">
        <v>11194</v>
      </c>
      <c r="R8" s="1" t="s">
        <v>35</v>
      </c>
      <c r="S8" s="1" t="s">
        <v>35</v>
      </c>
      <c r="T8" s="1" t="s">
        <v>35</v>
      </c>
      <c r="U8" s="1" t="s">
        <v>35</v>
      </c>
      <c r="V8" s="1" t="s">
        <v>35</v>
      </c>
      <c r="W8" s="1" t="s">
        <v>35</v>
      </c>
      <c r="X8" s="1" t="s">
        <v>35</v>
      </c>
      <c r="Y8" s="1" t="s">
        <v>35</v>
      </c>
      <c r="Z8" s="1" t="s">
        <v>35</v>
      </c>
      <c r="AA8" s="1" t="s">
        <v>35</v>
      </c>
      <c r="AB8" s="1" t="s">
        <v>35</v>
      </c>
      <c r="AC8" s="1" t="s">
        <v>35</v>
      </c>
      <c r="AD8" s="1" t="s">
        <v>35</v>
      </c>
    </row>
    <row r="9" spans="2:30" ht="15.75">
      <c r="B9" s="3" t="s">
        <v>36</v>
      </c>
      <c r="C9" s="7">
        <f>SUM(D9:AD9)</f>
        <v>1533619</v>
      </c>
      <c r="D9" s="1">
        <v>942121</v>
      </c>
      <c r="E9" s="1" t="s">
        <v>35</v>
      </c>
      <c r="F9" s="1" t="s">
        <v>35</v>
      </c>
      <c r="G9" s="1" t="s">
        <v>35</v>
      </c>
      <c r="H9" s="1" t="s">
        <v>35</v>
      </c>
      <c r="I9" s="1" t="s">
        <v>35</v>
      </c>
      <c r="J9" s="1" t="s">
        <v>35</v>
      </c>
      <c r="K9" s="1" t="s">
        <v>35</v>
      </c>
      <c r="L9" s="1" t="s">
        <v>35</v>
      </c>
      <c r="M9" s="1" t="s">
        <v>35</v>
      </c>
      <c r="N9" s="1" t="s">
        <v>35</v>
      </c>
      <c r="O9" s="1" t="s">
        <v>35</v>
      </c>
      <c r="P9" s="1">
        <v>591498</v>
      </c>
      <c r="Q9" s="1" t="s">
        <v>35</v>
      </c>
      <c r="R9" s="1" t="s">
        <v>35</v>
      </c>
      <c r="S9" s="1" t="s">
        <v>35</v>
      </c>
      <c r="T9" s="1" t="s">
        <v>35</v>
      </c>
      <c r="U9" s="1" t="s">
        <v>35</v>
      </c>
      <c r="V9" s="1" t="s">
        <v>35</v>
      </c>
      <c r="W9" s="1" t="s">
        <v>35</v>
      </c>
      <c r="X9" s="1" t="s">
        <v>35</v>
      </c>
      <c r="Y9" s="1" t="s">
        <v>35</v>
      </c>
      <c r="Z9" s="1" t="s">
        <v>35</v>
      </c>
      <c r="AA9" s="1" t="s">
        <v>35</v>
      </c>
      <c r="AB9" s="1" t="s">
        <v>35</v>
      </c>
      <c r="AC9" s="1" t="s">
        <v>35</v>
      </c>
      <c r="AD9" s="1" t="s">
        <v>35</v>
      </c>
    </row>
    <row r="10" spans="2:30" ht="15.75">
      <c r="B10" s="3" t="s">
        <v>37</v>
      </c>
      <c r="C10" s="7">
        <f>SUM(D10:AD10)</f>
        <v>7726146</v>
      </c>
      <c r="D10" s="1">
        <v>5375463</v>
      </c>
      <c r="E10" s="1" t="s">
        <v>35</v>
      </c>
      <c r="F10" s="1">
        <v>844950</v>
      </c>
      <c r="G10" s="1">
        <v>23552</v>
      </c>
      <c r="H10" s="1">
        <v>69491</v>
      </c>
      <c r="I10" s="1">
        <v>36710</v>
      </c>
      <c r="J10" s="2">
        <v>228764</v>
      </c>
      <c r="K10" s="1">
        <v>480547</v>
      </c>
      <c r="L10" s="4">
        <v>33889</v>
      </c>
      <c r="M10" s="4">
        <v>44450</v>
      </c>
      <c r="N10" s="4">
        <v>43807</v>
      </c>
      <c r="O10" s="4">
        <v>34400</v>
      </c>
      <c r="P10" s="4" t="s">
        <v>35</v>
      </c>
      <c r="Q10" s="1" t="s">
        <v>35</v>
      </c>
      <c r="R10" s="1">
        <v>9819</v>
      </c>
      <c r="S10" s="1">
        <v>67165</v>
      </c>
      <c r="T10" s="1">
        <v>48133</v>
      </c>
      <c r="U10" s="1">
        <v>49408</v>
      </c>
      <c r="V10" s="1">
        <v>19270</v>
      </c>
      <c r="W10" s="1">
        <v>16857</v>
      </c>
      <c r="X10" s="1">
        <v>22212</v>
      </c>
      <c r="Y10" s="1">
        <v>23047</v>
      </c>
      <c r="Z10" s="1" t="s">
        <v>35</v>
      </c>
      <c r="AA10" s="1">
        <v>8958</v>
      </c>
      <c r="AB10" s="1">
        <v>61423</v>
      </c>
      <c r="AC10" s="1" t="s">
        <v>35</v>
      </c>
      <c r="AD10" s="1">
        <f>'[1]Январь 21'!F111+'[1]Январь 21'!H111</f>
        <v>183831</v>
      </c>
    </row>
    <row r="11" spans="2:30" ht="15.75">
      <c r="B11" s="3" t="s">
        <v>38</v>
      </c>
      <c r="C11" s="7">
        <f>SUM(D11:AD11)</f>
        <v>370616</v>
      </c>
      <c r="D11" s="1">
        <v>169983</v>
      </c>
      <c r="E11" s="1" t="s">
        <v>35</v>
      </c>
      <c r="F11" s="1">
        <v>15563</v>
      </c>
      <c r="G11" s="1" t="s">
        <v>35</v>
      </c>
      <c r="H11" s="1">
        <v>8746</v>
      </c>
      <c r="I11" s="1" t="s">
        <v>35</v>
      </c>
      <c r="J11" s="1" t="s">
        <v>35</v>
      </c>
      <c r="K11" s="1">
        <v>110899</v>
      </c>
      <c r="L11" s="3" t="s">
        <v>35</v>
      </c>
      <c r="M11" s="4">
        <v>11744</v>
      </c>
      <c r="N11" s="1" t="s">
        <v>35</v>
      </c>
      <c r="O11" s="4" t="s">
        <v>35</v>
      </c>
      <c r="P11" s="4" t="s">
        <v>35</v>
      </c>
      <c r="Q11" s="1" t="s">
        <v>35</v>
      </c>
      <c r="R11" s="1" t="s">
        <v>35</v>
      </c>
      <c r="S11" s="1">
        <v>9936</v>
      </c>
      <c r="T11" s="1" t="s">
        <v>35</v>
      </c>
      <c r="U11" s="1" t="s">
        <v>35</v>
      </c>
      <c r="V11" s="1" t="s">
        <v>35</v>
      </c>
      <c r="W11" s="1">
        <v>14781</v>
      </c>
      <c r="X11" s="1" t="s">
        <v>35</v>
      </c>
      <c r="Y11" s="1" t="s">
        <v>35</v>
      </c>
      <c r="Z11" s="1">
        <f>'[1]Январь 21'!T65</f>
        <v>18562</v>
      </c>
      <c r="AA11" s="1" t="s">
        <v>35</v>
      </c>
      <c r="AB11" s="1" t="s">
        <v>35</v>
      </c>
      <c r="AC11" s="1">
        <v>10402</v>
      </c>
      <c r="AD11" s="1" t="s">
        <v>35</v>
      </c>
    </row>
    <row r="16" spans="4:6" ht="15.75">
      <c r="D16" s="42"/>
      <c r="F16" s="42"/>
    </row>
    <row r="18" spans="6:11" ht="15.75">
      <c r="F18" s="42"/>
      <c r="G18" s="42"/>
      <c r="K18" s="42"/>
    </row>
  </sheetData>
  <sheetProtection/>
  <mergeCells count="5">
    <mergeCell ref="B3:AD3"/>
    <mergeCell ref="B4:AD4"/>
    <mergeCell ref="B5:B6"/>
    <mergeCell ref="C5:C6"/>
    <mergeCell ref="Y1:A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19"/>
  <sheetViews>
    <sheetView zoomScale="70" zoomScaleNormal="70" zoomScalePageLayoutView="0" workbookViewId="0" topLeftCell="A1">
      <selection activeCell="B17" sqref="B17"/>
    </sheetView>
  </sheetViews>
  <sheetFormatPr defaultColWidth="9.140625" defaultRowHeight="15"/>
  <cols>
    <col min="1" max="1" width="4.140625" style="8" customWidth="1"/>
    <col min="2" max="2" width="20.421875" style="8" customWidth="1"/>
    <col min="3" max="3" width="27.00390625" style="8" customWidth="1"/>
    <col min="4" max="5" width="22.28125" style="8" customWidth="1"/>
    <col min="6" max="7" width="21.57421875" style="8" customWidth="1"/>
    <col min="8" max="8" width="23.7109375" style="8" customWidth="1"/>
    <col min="9" max="9" width="24.28125" style="8" customWidth="1"/>
    <col min="10" max="11" width="23.8515625" style="8" customWidth="1"/>
    <col min="12" max="12" width="29.7109375" style="8" customWidth="1"/>
    <col min="13" max="13" width="22.140625" style="8" customWidth="1"/>
    <col min="14" max="22" width="22.7109375" style="8" customWidth="1"/>
    <col min="23" max="23" width="25.57421875" style="8" customWidth="1"/>
    <col min="24" max="28" width="22.7109375" style="8" customWidth="1"/>
    <col min="29" max="29" width="24.8515625" style="8" customWidth="1"/>
    <col min="30" max="30" width="24.57421875" style="8" customWidth="1"/>
    <col min="31" max="32" width="22.7109375" style="8" customWidth="1"/>
    <col min="33" max="33" width="24.00390625" style="8" customWidth="1"/>
    <col min="34" max="34" width="23.7109375" style="8" customWidth="1"/>
    <col min="35" max="35" width="21.28125" style="8" customWidth="1"/>
    <col min="36" max="16384" width="9.140625" style="8" customWidth="1"/>
  </cols>
  <sheetData>
    <row r="1" spans="34:35" ht="15.75">
      <c r="AH1" s="62"/>
      <c r="AI1" s="62" t="s">
        <v>0</v>
      </c>
    </row>
    <row r="3" spans="2:35" ht="26.25" customHeight="1">
      <c r="B3" s="70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</row>
    <row r="4" spans="2:35" ht="24.75" customHeight="1">
      <c r="B4" s="71" t="s">
        <v>51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</row>
    <row r="5" spans="2:35" ht="89.25" customHeight="1">
      <c r="B5" s="72" t="s">
        <v>3</v>
      </c>
      <c r="C5" s="72" t="s">
        <v>4</v>
      </c>
      <c r="D5" s="68" t="s">
        <v>5</v>
      </c>
      <c r="E5" s="68" t="s">
        <v>6</v>
      </c>
      <c r="F5" s="68" t="s">
        <v>7</v>
      </c>
      <c r="G5" s="68" t="s">
        <v>8</v>
      </c>
      <c r="H5" s="68" t="s">
        <v>9</v>
      </c>
      <c r="I5" s="68" t="s">
        <v>10</v>
      </c>
      <c r="J5" s="68" t="s">
        <v>11</v>
      </c>
      <c r="K5" s="68" t="s">
        <v>12</v>
      </c>
      <c r="L5" s="68" t="s">
        <v>13</v>
      </c>
      <c r="M5" s="68" t="s">
        <v>14</v>
      </c>
      <c r="N5" s="68" t="s">
        <v>15</v>
      </c>
      <c r="O5" s="68" t="s">
        <v>16</v>
      </c>
      <c r="P5" s="68" t="s">
        <v>17</v>
      </c>
      <c r="Q5" s="68" t="s">
        <v>18</v>
      </c>
      <c r="R5" s="68" t="s">
        <v>19</v>
      </c>
      <c r="S5" s="68" t="s">
        <v>20</v>
      </c>
      <c r="T5" s="68" t="s">
        <v>21</v>
      </c>
      <c r="U5" s="68" t="s">
        <v>22</v>
      </c>
      <c r="V5" s="68" t="s">
        <v>46</v>
      </c>
      <c r="W5" s="68" t="s">
        <v>47</v>
      </c>
      <c r="X5" s="68" t="s">
        <v>23</v>
      </c>
      <c r="Y5" s="68" t="s">
        <v>52</v>
      </c>
      <c r="Z5" s="68" t="s">
        <v>25</v>
      </c>
      <c r="AA5" s="68" t="s">
        <v>26</v>
      </c>
      <c r="AB5" s="68" t="s">
        <v>27</v>
      </c>
      <c r="AC5" s="68" t="s">
        <v>28</v>
      </c>
      <c r="AD5" s="68" t="s">
        <v>29</v>
      </c>
      <c r="AE5" s="68" t="s">
        <v>30</v>
      </c>
      <c r="AF5" s="68" t="s">
        <v>31</v>
      </c>
      <c r="AG5" s="68" t="s">
        <v>48</v>
      </c>
      <c r="AH5" s="68" t="s">
        <v>49</v>
      </c>
      <c r="AI5" s="68" t="s">
        <v>53</v>
      </c>
    </row>
    <row r="6" spans="2:35" ht="63">
      <c r="B6" s="72"/>
      <c r="C6" s="72"/>
      <c r="D6" s="5" t="s">
        <v>32</v>
      </c>
      <c r="E6" s="5" t="s">
        <v>32</v>
      </c>
      <c r="F6" s="5" t="s">
        <v>32</v>
      </c>
      <c r="G6" s="5" t="s">
        <v>32</v>
      </c>
      <c r="H6" s="5" t="s">
        <v>32</v>
      </c>
      <c r="I6" s="5" t="s">
        <v>32</v>
      </c>
      <c r="J6" s="5" t="s">
        <v>32</v>
      </c>
      <c r="K6" s="5" t="s">
        <v>32</v>
      </c>
      <c r="L6" s="5" t="s">
        <v>32</v>
      </c>
      <c r="M6" s="5" t="s">
        <v>32</v>
      </c>
      <c r="N6" s="5" t="s">
        <v>32</v>
      </c>
      <c r="O6" s="5" t="s">
        <v>32</v>
      </c>
      <c r="P6" s="5" t="s">
        <v>32</v>
      </c>
      <c r="Q6" s="5" t="s">
        <v>32</v>
      </c>
      <c r="R6" s="5" t="s">
        <v>32</v>
      </c>
      <c r="S6" s="5" t="s">
        <v>32</v>
      </c>
      <c r="T6" s="5" t="s">
        <v>32</v>
      </c>
      <c r="U6" s="5" t="s">
        <v>32</v>
      </c>
      <c r="V6" s="5" t="s">
        <v>32</v>
      </c>
      <c r="W6" s="68" t="s">
        <v>32</v>
      </c>
      <c r="X6" s="5" t="s">
        <v>32</v>
      </c>
      <c r="Y6" s="5" t="s">
        <v>32</v>
      </c>
      <c r="Z6" s="5" t="s">
        <v>32</v>
      </c>
      <c r="AA6" s="5" t="s">
        <v>32</v>
      </c>
      <c r="AB6" s="5" t="s">
        <v>32</v>
      </c>
      <c r="AC6" s="5" t="s">
        <v>32</v>
      </c>
      <c r="AD6" s="5" t="s">
        <v>32</v>
      </c>
      <c r="AE6" s="5" t="s">
        <v>32</v>
      </c>
      <c r="AF6" s="5" t="s">
        <v>32</v>
      </c>
      <c r="AG6" s="5" t="s">
        <v>32</v>
      </c>
      <c r="AH6" s="5" t="s">
        <v>32</v>
      </c>
      <c r="AI6" s="5" t="s">
        <v>32</v>
      </c>
    </row>
    <row r="7" spans="2:35" ht="15.75">
      <c r="B7" s="6" t="s">
        <v>33</v>
      </c>
      <c r="C7" s="7">
        <f>SUM(C8:C11)</f>
        <v>16882357</v>
      </c>
      <c r="D7" s="7">
        <f>SUM(D8:D11)</f>
        <v>12650108</v>
      </c>
      <c r="E7" s="7">
        <f>SUM(E8:E11)</f>
        <v>512155</v>
      </c>
      <c r="F7" s="7">
        <f aca="true" t="shared" si="0" ref="F7:AE7">SUM(F8:F11)</f>
        <v>916153</v>
      </c>
      <c r="G7" s="7">
        <f>SUM(G8:G11)</f>
        <v>19624</v>
      </c>
      <c r="H7" s="7">
        <f t="shared" si="0"/>
        <v>60953</v>
      </c>
      <c r="I7" s="7">
        <f t="shared" si="0"/>
        <v>22151</v>
      </c>
      <c r="J7" s="7">
        <f t="shared" si="0"/>
        <v>202883</v>
      </c>
      <c r="K7" s="7">
        <f t="shared" si="0"/>
        <v>792309</v>
      </c>
      <c r="L7" s="7">
        <f t="shared" si="0"/>
        <v>23495</v>
      </c>
      <c r="M7" s="7">
        <f t="shared" si="0"/>
        <v>34722</v>
      </c>
      <c r="N7" s="7">
        <f t="shared" si="0"/>
        <v>23970</v>
      </c>
      <c r="O7" s="7">
        <f t="shared" si="0"/>
        <v>17127</v>
      </c>
      <c r="P7" s="7">
        <f t="shared" si="0"/>
        <v>941033</v>
      </c>
      <c r="Q7" s="7">
        <f t="shared" si="0"/>
        <v>6784</v>
      </c>
      <c r="R7" s="7">
        <f t="shared" si="0"/>
        <v>7588</v>
      </c>
      <c r="S7" s="7">
        <f t="shared" si="0"/>
        <v>86680</v>
      </c>
      <c r="T7" s="7">
        <f t="shared" si="0"/>
        <v>33304</v>
      </c>
      <c r="U7" s="7">
        <f t="shared" si="0"/>
        <v>32465</v>
      </c>
      <c r="V7" s="7">
        <f t="shared" si="0"/>
        <v>6235</v>
      </c>
      <c r="W7" s="7">
        <f t="shared" si="0"/>
        <v>31519</v>
      </c>
      <c r="X7" s="7">
        <f t="shared" si="0"/>
        <v>10616</v>
      </c>
      <c r="Y7" s="7">
        <f t="shared" si="0"/>
        <v>48626</v>
      </c>
      <c r="Z7" s="7">
        <f t="shared" si="0"/>
        <v>15384</v>
      </c>
      <c r="AA7" s="7">
        <f t="shared" si="0"/>
        <v>41906</v>
      </c>
      <c r="AB7" s="7">
        <f t="shared" si="0"/>
        <v>17101</v>
      </c>
      <c r="AC7" s="7">
        <f t="shared" si="0"/>
        <v>5901</v>
      </c>
      <c r="AD7" s="7">
        <f t="shared" si="0"/>
        <v>35788</v>
      </c>
      <c r="AE7" s="7">
        <f t="shared" si="0"/>
        <v>11816</v>
      </c>
      <c r="AF7" s="7">
        <f>SUM(AF8:AF11)</f>
        <v>256266</v>
      </c>
      <c r="AG7" s="7">
        <f>SUM(AG8:AG11)</f>
        <v>1767</v>
      </c>
      <c r="AH7" s="7">
        <f>SUM(AH8:AH11)</f>
        <v>10521</v>
      </c>
      <c r="AI7" s="7">
        <f>SUM(AI8:AI11)</f>
        <v>5407</v>
      </c>
    </row>
    <row r="8" spans="2:35" ht="15.75">
      <c r="B8" s="3" t="s">
        <v>34</v>
      </c>
      <c r="C8" s="7">
        <f>SUM(D8:AI8)</f>
        <v>6669091</v>
      </c>
      <c r="D8" s="1">
        <v>6150152</v>
      </c>
      <c r="E8" s="1">
        <v>512155</v>
      </c>
      <c r="F8" s="1" t="s">
        <v>35</v>
      </c>
      <c r="G8" s="1" t="s">
        <v>35</v>
      </c>
      <c r="H8" s="1" t="s">
        <v>35</v>
      </c>
      <c r="I8" s="1" t="s">
        <v>35</v>
      </c>
      <c r="J8" s="1" t="s">
        <v>35</v>
      </c>
      <c r="K8" s="1" t="s">
        <v>35</v>
      </c>
      <c r="L8" s="1" t="s">
        <v>35</v>
      </c>
      <c r="M8" s="1" t="s">
        <v>35</v>
      </c>
      <c r="N8" s="1" t="s">
        <v>35</v>
      </c>
      <c r="O8" s="1" t="s">
        <v>35</v>
      </c>
      <c r="P8" s="1" t="s">
        <v>35</v>
      </c>
      <c r="Q8" s="1">
        <v>6784</v>
      </c>
      <c r="R8" s="1" t="s">
        <v>35</v>
      </c>
      <c r="S8" s="1" t="s">
        <v>35</v>
      </c>
      <c r="T8" s="1" t="s">
        <v>35</v>
      </c>
      <c r="U8" s="1" t="s">
        <v>35</v>
      </c>
      <c r="V8" s="1" t="s">
        <v>35</v>
      </c>
      <c r="W8" s="1" t="s">
        <v>35</v>
      </c>
      <c r="X8" s="1" t="s">
        <v>35</v>
      </c>
      <c r="Y8" s="1" t="s">
        <v>35</v>
      </c>
      <c r="Z8" s="1" t="s">
        <v>35</v>
      </c>
      <c r="AA8" s="1" t="s">
        <v>35</v>
      </c>
      <c r="AB8" s="1" t="s">
        <v>35</v>
      </c>
      <c r="AC8" s="1" t="s">
        <v>35</v>
      </c>
      <c r="AD8" s="1" t="s">
        <v>35</v>
      </c>
      <c r="AE8" s="1" t="s">
        <v>35</v>
      </c>
      <c r="AF8" s="1" t="s">
        <v>35</v>
      </c>
      <c r="AG8" s="1" t="s">
        <v>35</v>
      </c>
      <c r="AH8" s="1" t="s">
        <v>35</v>
      </c>
      <c r="AI8" s="1" t="s">
        <v>35</v>
      </c>
    </row>
    <row r="9" spans="2:35" ht="15.75">
      <c r="B9" s="3" t="s">
        <v>36</v>
      </c>
      <c r="C9" s="7">
        <f>SUM(D9:AI9)</f>
        <v>1616180</v>
      </c>
      <c r="D9" s="1">
        <v>675147</v>
      </c>
      <c r="E9" s="1" t="s">
        <v>35</v>
      </c>
      <c r="F9" s="1" t="s">
        <v>35</v>
      </c>
      <c r="G9" s="1" t="s">
        <v>35</v>
      </c>
      <c r="H9" s="1" t="s">
        <v>35</v>
      </c>
      <c r="I9" s="1" t="s">
        <v>35</v>
      </c>
      <c r="J9" s="1" t="s">
        <v>35</v>
      </c>
      <c r="K9" s="1" t="s">
        <v>35</v>
      </c>
      <c r="L9" s="1" t="s">
        <v>35</v>
      </c>
      <c r="M9" s="1" t="s">
        <v>35</v>
      </c>
      <c r="N9" s="1" t="s">
        <v>35</v>
      </c>
      <c r="O9" s="1" t="s">
        <v>35</v>
      </c>
      <c r="P9" s="1">
        <v>941033</v>
      </c>
      <c r="Q9" s="1" t="s">
        <v>35</v>
      </c>
      <c r="R9" s="1" t="s">
        <v>35</v>
      </c>
      <c r="S9" s="1" t="s">
        <v>35</v>
      </c>
      <c r="T9" s="1" t="s">
        <v>35</v>
      </c>
      <c r="U9" s="1" t="s">
        <v>35</v>
      </c>
      <c r="V9" s="1" t="s">
        <v>35</v>
      </c>
      <c r="W9" s="1" t="s">
        <v>35</v>
      </c>
      <c r="X9" s="1" t="s">
        <v>35</v>
      </c>
      <c r="Y9" s="1" t="s">
        <v>35</v>
      </c>
      <c r="Z9" s="1" t="s">
        <v>35</v>
      </c>
      <c r="AA9" s="1" t="s">
        <v>35</v>
      </c>
      <c r="AB9" s="1" t="s">
        <v>35</v>
      </c>
      <c r="AC9" s="1" t="s">
        <v>35</v>
      </c>
      <c r="AD9" s="1" t="s">
        <v>35</v>
      </c>
      <c r="AE9" s="1" t="s">
        <v>35</v>
      </c>
      <c r="AF9" s="1" t="s">
        <v>35</v>
      </c>
      <c r="AG9" s="1" t="s">
        <v>35</v>
      </c>
      <c r="AH9" s="1" t="s">
        <v>35</v>
      </c>
      <c r="AI9" s="1" t="s">
        <v>35</v>
      </c>
    </row>
    <row r="10" spans="2:35" ht="15.75">
      <c r="B10" s="3" t="s">
        <v>37</v>
      </c>
      <c r="C10" s="7">
        <f>SUM(D10:AI10)</f>
        <v>8152992</v>
      </c>
      <c r="D10" s="1">
        <v>5581780</v>
      </c>
      <c r="E10" s="1" t="s">
        <v>35</v>
      </c>
      <c r="F10" s="1">
        <v>907005</v>
      </c>
      <c r="G10" s="1">
        <v>19624</v>
      </c>
      <c r="H10" s="1">
        <v>55865</v>
      </c>
      <c r="I10" s="1">
        <v>22151</v>
      </c>
      <c r="J10" s="2">
        <v>160161</v>
      </c>
      <c r="K10" s="1">
        <v>712839</v>
      </c>
      <c r="L10" s="4">
        <v>23495</v>
      </c>
      <c r="M10" s="4">
        <v>29174</v>
      </c>
      <c r="N10" s="4">
        <v>23970</v>
      </c>
      <c r="O10" s="4">
        <v>17127</v>
      </c>
      <c r="P10" s="4" t="s">
        <v>35</v>
      </c>
      <c r="Q10" s="1" t="s">
        <v>35</v>
      </c>
      <c r="R10" s="1">
        <v>7588</v>
      </c>
      <c r="S10" s="1">
        <v>67886</v>
      </c>
      <c r="T10" s="1">
        <v>33304</v>
      </c>
      <c r="U10" s="1">
        <v>32465</v>
      </c>
      <c r="V10" s="1">
        <v>6235</v>
      </c>
      <c r="W10" s="1">
        <v>31519</v>
      </c>
      <c r="X10" s="1">
        <v>10616</v>
      </c>
      <c r="Y10" s="1">
        <v>37248</v>
      </c>
      <c r="Z10" s="1">
        <v>15384</v>
      </c>
      <c r="AA10" s="1">
        <v>41906</v>
      </c>
      <c r="AB10" s="1" t="s">
        <v>35</v>
      </c>
      <c r="AC10" s="1">
        <v>5901</v>
      </c>
      <c r="AD10" s="1">
        <v>35788</v>
      </c>
      <c r="AE10" s="1" t="s">
        <v>35</v>
      </c>
      <c r="AF10" s="1">
        <v>256266</v>
      </c>
      <c r="AG10" s="1">
        <v>1767</v>
      </c>
      <c r="AH10" s="1">
        <v>10521</v>
      </c>
      <c r="AI10" s="1">
        <v>5407</v>
      </c>
    </row>
    <row r="11" spans="2:35" ht="15.75">
      <c r="B11" s="3" t="s">
        <v>38</v>
      </c>
      <c r="C11" s="7">
        <f>SUM(D11:AI11)</f>
        <v>444094</v>
      </c>
      <c r="D11" s="1">
        <v>243029</v>
      </c>
      <c r="E11" s="1" t="s">
        <v>35</v>
      </c>
      <c r="F11" s="1">
        <v>9148</v>
      </c>
      <c r="G11" s="1" t="s">
        <v>35</v>
      </c>
      <c r="H11" s="1">
        <v>5088</v>
      </c>
      <c r="I11" s="1" t="s">
        <v>35</v>
      </c>
      <c r="J11" s="1">
        <v>42722</v>
      </c>
      <c r="K11" s="1">
        <v>79470</v>
      </c>
      <c r="L11" s="3" t="s">
        <v>35</v>
      </c>
      <c r="M11" s="4">
        <v>5548</v>
      </c>
      <c r="N11" s="1" t="s">
        <v>35</v>
      </c>
      <c r="O11" s="4" t="s">
        <v>35</v>
      </c>
      <c r="P11" s="4" t="s">
        <v>35</v>
      </c>
      <c r="Q11" s="1" t="s">
        <v>35</v>
      </c>
      <c r="R11" s="1" t="s">
        <v>35</v>
      </c>
      <c r="S11" s="1">
        <v>18794</v>
      </c>
      <c r="T11" s="1" t="s">
        <v>35</v>
      </c>
      <c r="U11" s="1" t="s">
        <v>35</v>
      </c>
      <c r="V11" s="1" t="s">
        <v>35</v>
      </c>
      <c r="W11" s="1" t="s">
        <v>35</v>
      </c>
      <c r="X11" s="1" t="s">
        <v>35</v>
      </c>
      <c r="Y11" s="1">
        <v>11378</v>
      </c>
      <c r="Z11" s="1" t="s">
        <v>35</v>
      </c>
      <c r="AA11" s="1" t="s">
        <v>35</v>
      </c>
      <c r="AB11" s="1">
        <v>17101</v>
      </c>
      <c r="AC11" s="1" t="s">
        <v>35</v>
      </c>
      <c r="AD11" s="1" t="s">
        <v>35</v>
      </c>
      <c r="AE11" s="1">
        <v>11816</v>
      </c>
      <c r="AF11" s="1" t="s">
        <v>35</v>
      </c>
      <c r="AG11" s="1" t="s">
        <v>35</v>
      </c>
      <c r="AH11" s="1" t="s">
        <v>35</v>
      </c>
      <c r="AI11" s="1" t="s">
        <v>35</v>
      </c>
    </row>
    <row r="14" ht="15.75">
      <c r="C14" s="56"/>
    </row>
    <row r="15" spans="3:11" ht="15.75">
      <c r="C15" s="57"/>
      <c r="D15" s="42"/>
      <c r="E15" s="42"/>
      <c r="G15" s="42"/>
      <c r="H15" s="42"/>
      <c r="I15" s="42"/>
      <c r="J15" s="42"/>
      <c r="K15" s="42"/>
    </row>
    <row r="18" ht="15.75">
      <c r="K18" s="42"/>
    </row>
    <row r="19" spans="4:5" ht="15.75">
      <c r="D19" s="42"/>
      <c r="E19" s="42"/>
    </row>
  </sheetData>
  <sheetProtection/>
  <mergeCells count="4">
    <mergeCell ref="B5:B6"/>
    <mergeCell ref="C5:C6"/>
    <mergeCell ref="B3:AI3"/>
    <mergeCell ref="B4:A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6384" width="9.140625" style="13" customWidth="1"/>
  </cols>
  <sheetData>
    <row r="1" spans="5:8" ht="15" customHeight="1">
      <c r="E1" s="75" t="s">
        <v>54</v>
      </c>
      <c r="F1" s="75"/>
      <c r="G1" s="75"/>
      <c r="H1" s="75"/>
    </row>
    <row r="2" spans="5:8" ht="45.75" customHeight="1">
      <c r="E2" s="75"/>
      <c r="F2" s="75"/>
      <c r="G2" s="75"/>
      <c r="H2" s="75"/>
    </row>
    <row r="4" spans="1:8" s="19" customFormat="1" ht="30" customHeight="1">
      <c r="A4" s="74" t="s">
        <v>55</v>
      </c>
      <c r="B4" s="74"/>
      <c r="C4" s="74"/>
      <c r="D4" s="74"/>
      <c r="E4" s="74"/>
      <c r="F4" s="74"/>
      <c r="G4" s="74"/>
      <c r="H4" s="74"/>
    </row>
    <row r="7" spans="1:8" ht="54" customHeight="1">
      <c r="A7" s="75" t="s">
        <v>56</v>
      </c>
      <c r="B7" s="75"/>
      <c r="C7" s="75"/>
      <c r="D7" s="75"/>
      <c r="E7" s="75"/>
      <c r="F7" s="75"/>
      <c r="G7" s="75"/>
      <c r="H7" s="75"/>
    </row>
  </sheetData>
  <sheetProtection/>
  <mergeCells count="3">
    <mergeCell ref="A4:H4"/>
    <mergeCell ref="A7:H7"/>
    <mergeCell ref="E1:H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zoomScale="87" zoomScaleNormal="87" zoomScalePageLayoutView="0" workbookViewId="0" topLeftCell="A1">
      <selection activeCell="D18" sqref="D18"/>
    </sheetView>
  </sheetViews>
  <sheetFormatPr defaultColWidth="9.140625" defaultRowHeight="15"/>
  <cols>
    <col min="1" max="1" width="9.140625" style="13" customWidth="1"/>
    <col min="2" max="2" width="52.140625" style="13" customWidth="1"/>
    <col min="3" max="3" width="13.28125" style="13" customWidth="1"/>
    <col min="4" max="4" width="12.140625" style="13" customWidth="1"/>
    <col min="5" max="5" width="12.57421875" style="13" bestFit="1" customWidth="1"/>
    <col min="6" max="7" width="11.28125" style="13" customWidth="1"/>
    <col min="8" max="8" width="11.57421875" style="13" bestFit="1" customWidth="1"/>
    <col min="9" max="16384" width="9.140625" style="13" customWidth="1"/>
  </cols>
  <sheetData>
    <row r="1" spans="2:10" ht="37.5" customHeight="1">
      <c r="B1" s="77" t="s">
        <v>57</v>
      </c>
      <c r="C1" s="77"/>
      <c r="D1" s="77"/>
      <c r="F1" s="78"/>
      <c r="G1" s="78"/>
      <c r="H1" s="78"/>
      <c r="I1" s="78"/>
      <c r="J1" s="78"/>
    </row>
    <row r="2" spans="2:10" ht="15.75" customHeight="1">
      <c r="B2" s="14"/>
      <c r="C2" s="14"/>
      <c r="D2" s="14"/>
      <c r="F2" s="15"/>
      <c r="G2" s="15"/>
      <c r="H2" s="15"/>
      <c r="I2" s="15"/>
      <c r="J2" s="15"/>
    </row>
    <row r="3" spans="1:10" ht="48.75" customHeight="1">
      <c r="A3" s="81" t="s">
        <v>58</v>
      </c>
      <c r="B3" s="81"/>
      <c r="C3" s="81"/>
      <c r="D3" s="81"/>
      <c r="E3" s="9"/>
      <c r="F3" s="16"/>
      <c r="G3" s="16"/>
      <c r="H3" s="16"/>
      <c r="I3" s="16"/>
      <c r="J3" s="16"/>
    </row>
    <row r="4" spans="3:5" ht="15.75">
      <c r="C4" s="10"/>
      <c r="D4" s="10"/>
      <c r="E4" s="10"/>
    </row>
    <row r="5" spans="1:4" ht="19.5" customHeight="1">
      <c r="A5" s="79" t="s">
        <v>59</v>
      </c>
      <c r="B5" s="79" t="s">
        <v>60</v>
      </c>
      <c r="C5" s="80">
        <v>44197</v>
      </c>
      <c r="D5" s="80"/>
    </row>
    <row r="6" spans="1:4" ht="31.5">
      <c r="A6" s="79"/>
      <c r="B6" s="79"/>
      <c r="C6" s="11" t="s">
        <v>61</v>
      </c>
      <c r="D6" s="12" t="s">
        <v>62</v>
      </c>
    </row>
    <row r="7" spans="1:4" ht="15.75">
      <c r="A7" s="79"/>
      <c r="B7" s="79"/>
      <c r="C7" s="12" t="s">
        <v>63</v>
      </c>
      <c r="D7" s="12" t="s">
        <v>64</v>
      </c>
    </row>
    <row r="8" spans="1:8" s="19" customFormat="1" ht="15.75">
      <c r="A8" s="12">
        <v>1</v>
      </c>
      <c r="B8" s="17" t="s">
        <v>65</v>
      </c>
      <c r="C8" s="18"/>
      <c r="D8" s="18"/>
      <c r="H8" s="20"/>
    </row>
    <row r="9" spans="1:6" ht="15.75">
      <c r="A9" s="12"/>
      <c r="B9" s="22" t="s">
        <v>66</v>
      </c>
      <c r="C9" s="43">
        <v>44241</v>
      </c>
      <c r="D9" s="24">
        <v>3.4999760779970313</v>
      </c>
      <c r="F9" s="25"/>
    </row>
    <row r="10" spans="1:4" ht="15.75">
      <c r="A10" s="12"/>
      <c r="B10" s="22" t="s">
        <v>67</v>
      </c>
      <c r="C10" s="60">
        <v>0</v>
      </c>
      <c r="D10" s="60">
        <v>0</v>
      </c>
    </row>
    <row r="11" spans="1:4" s="19" customFormat="1" ht="15.75">
      <c r="A11" s="12">
        <v>2</v>
      </c>
      <c r="B11" s="17" t="s">
        <v>68</v>
      </c>
      <c r="C11" s="26"/>
      <c r="D11" s="27"/>
    </row>
    <row r="12" spans="1:7" ht="15.75">
      <c r="A12" s="12"/>
      <c r="B12" s="22" t="s">
        <v>66</v>
      </c>
      <c r="C12" s="43">
        <v>1056089</v>
      </c>
      <c r="D12" s="24">
        <v>3.6376524295458688</v>
      </c>
      <c r="F12" s="45"/>
      <c r="G12" s="28"/>
    </row>
    <row r="13" spans="1:5" ht="15.75">
      <c r="A13" s="12"/>
      <c r="B13" s="22" t="s">
        <v>67</v>
      </c>
      <c r="C13" s="43">
        <v>1603</v>
      </c>
      <c r="D13" s="24">
        <v>841.27424</v>
      </c>
      <c r="E13" s="29"/>
    </row>
    <row r="14" spans="1:4" s="19" customFormat="1" ht="15.75">
      <c r="A14" s="12">
        <v>3</v>
      </c>
      <c r="B14" s="17" t="s">
        <v>69</v>
      </c>
      <c r="C14" s="26"/>
      <c r="D14" s="27"/>
    </row>
    <row r="15" spans="1:4" ht="15.75">
      <c r="A15" s="12"/>
      <c r="B15" s="30" t="s">
        <v>66</v>
      </c>
      <c r="C15" s="43">
        <v>770589</v>
      </c>
      <c r="D15" s="24">
        <v>2.8418090793752135</v>
      </c>
    </row>
    <row r="16" spans="1:4" ht="15.75">
      <c r="A16" s="12"/>
      <c r="B16" s="30" t="s">
        <v>67</v>
      </c>
      <c r="C16" s="43">
        <v>950</v>
      </c>
      <c r="D16" s="24">
        <f>836771.83/1000</f>
        <v>836.7718299999999</v>
      </c>
    </row>
    <row r="17" spans="1:4" ht="15.75">
      <c r="A17" s="12">
        <v>4</v>
      </c>
      <c r="B17" s="46" t="s">
        <v>70</v>
      </c>
      <c r="C17" s="23"/>
      <c r="D17" s="24"/>
    </row>
    <row r="18" spans="1:4" ht="15.75">
      <c r="A18" s="12"/>
      <c r="B18" s="30" t="s">
        <v>66</v>
      </c>
      <c r="C18" s="43">
        <v>17100</v>
      </c>
      <c r="D18" s="24">
        <v>2.8245604288499027</v>
      </c>
    </row>
    <row r="19" spans="1:4" ht="15.75">
      <c r="A19" s="12"/>
      <c r="B19" s="30" t="s">
        <v>67</v>
      </c>
      <c r="C19" s="60">
        <v>0</v>
      </c>
      <c r="D19" s="60">
        <v>0</v>
      </c>
    </row>
    <row r="20" spans="1:4" s="19" customFormat="1" ht="15.75">
      <c r="A20" s="12">
        <v>5</v>
      </c>
      <c r="B20" s="17" t="s">
        <v>71</v>
      </c>
      <c r="C20" s="49"/>
      <c r="D20" s="49"/>
    </row>
    <row r="21" spans="1:4" ht="15.75">
      <c r="A21" s="12"/>
      <c r="B21" s="30" t="s">
        <v>66</v>
      </c>
      <c r="C21" s="43">
        <v>12560</v>
      </c>
      <c r="D21" s="50">
        <v>2.8427793259023355</v>
      </c>
    </row>
    <row r="22" spans="1:4" ht="15.75">
      <c r="A22" s="12"/>
      <c r="B22" s="30" t="s">
        <v>67</v>
      </c>
      <c r="C22" s="47">
        <v>19.53</v>
      </c>
      <c r="D22" s="50">
        <f>839949.43/1000</f>
        <v>839.94943</v>
      </c>
    </row>
    <row r="23" spans="1:4" ht="15.75">
      <c r="A23" s="12">
        <v>6</v>
      </c>
      <c r="B23" s="17" t="s">
        <v>72</v>
      </c>
      <c r="C23" s="26"/>
      <c r="D23" s="27"/>
    </row>
    <row r="24" spans="1:4" ht="15.75">
      <c r="A24" s="12"/>
      <c r="B24" s="30" t="s">
        <v>66</v>
      </c>
      <c r="C24" s="43">
        <f>'[2]Январь 2021'!F7+'[2]Январь 2021'!F8</f>
        <v>114947</v>
      </c>
      <c r="D24" s="24">
        <v>3.08730378638271</v>
      </c>
    </row>
    <row r="25" spans="1:4" ht="15.75">
      <c r="A25" s="12"/>
      <c r="B25" s="30" t="s">
        <v>67</v>
      </c>
      <c r="C25" s="43">
        <v>59.182</v>
      </c>
      <c r="D25" s="24">
        <v>838.69577</v>
      </c>
    </row>
    <row r="26" spans="1:4" ht="15.75">
      <c r="A26" s="12">
        <v>7</v>
      </c>
      <c r="B26" s="17" t="s">
        <v>73</v>
      </c>
      <c r="C26" s="43"/>
      <c r="D26" s="24"/>
    </row>
    <row r="27" spans="1:4" ht="15.75">
      <c r="A27" s="12"/>
      <c r="B27" s="30" t="s">
        <v>66</v>
      </c>
      <c r="C27" s="43">
        <v>228764</v>
      </c>
      <c r="D27" s="24">
        <v>2.725218675141194</v>
      </c>
    </row>
    <row r="28" spans="1:4" ht="15.75">
      <c r="A28" s="12"/>
      <c r="B28" s="30" t="s">
        <v>67</v>
      </c>
      <c r="C28" s="43">
        <v>262</v>
      </c>
      <c r="D28" s="24">
        <v>835.62032</v>
      </c>
    </row>
    <row r="29" spans="1:4" ht="15.75">
      <c r="A29" s="12">
        <v>8</v>
      </c>
      <c r="B29" s="17" t="s">
        <v>74</v>
      </c>
      <c r="C29" s="43"/>
      <c r="D29" s="24"/>
    </row>
    <row r="30" spans="1:4" ht="15.75">
      <c r="A30" s="12"/>
      <c r="B30" s="30" t="s">
        <v>66</v>
      </c>
      <c r="C30" s="43">
        <f>SUM('[2]Январь 2021'!F33:F36)</f>
        <v>530340</v>
      </c>
      <c r="D30" s="24">
        <v>2.8599653681286217</v>
      </c>
    </row>
    <row r="31" spans="1:4" ht="15.75">
      <c r="A31" s="12"/>
      <c r="B31" s="30" t="s">
        <v>67</v>
      </c>
      <c r="C31" s="43">
        <v>1312</v>
      </c>
      <c r="D31" s="24">
        <v>866.56049</v>
      </c>
    </row>
    <row r="32" spans="1:4" ht="15.75">
      <c r="A32" s="12">
        <v>9</v>
      </c>
      <c r="B32" s="17" t="s">
        <v>75</v>
      </c>
      <c r="C32" s="43"/>
      <c r="D32" s="24"/>
    </row>
    <row r="33" spans="1:4" ht="15.75">
      <c r="A33" s="12"/>
      <c r="B33" s="30" t="s">
        <v>66</v>
      </c>
      <c r="C33" s="43">
        <v>41526</v>
      </c>
      <c r="D33" s="24">
        <v>2.8256720689046224</v>
      </c>
    </row>
    <row r="34" spans="1:4" ht="15.75">
      <c r="A34" s="12"/>
      <c r="B34" s="30" t="s">
        <v>67</v>
      </c>
      <c r="C34" s="43">
        <v>60</v>
      </c>
      <c r="D34" s="24">
        <v>843.03306</v>
      </c>
    </row>
    <row r="35" spans="1:4" ht="15.75">
      <c r="A35" s="12">
        <v>10</v>
      </c>
      <c r="B35" s="17" t="s">
        <v>76</v>
      </c>
      <c r="C35" s="43"/>
      <c r="D35" s="24"/>
    </row>
    <row r="36" spans="1:4" ht="15.75">
      <c r="A36" s="12"/>
      <c r="B36" s="30" t="s">
        <v>66</v>
      </c>
      <c r="C36" s="43">
        <v>34977</v>
      </c>
      <c r="D36" s="24">
        <v>3.0504000247781877</v>
      </c>
    </row>
    <row r="37" spans="1:4" ht="15.75">
      <c r="A37" s="12"/>
      <c r="B37" s="30" t="s">
        <v>67</v>
      </c>
      <c r="C37" s="23">
        <v>0</v>
      </c>
      <c r="D37" s="24">
        <v>0</v>
      </c>
    </row>
    <row r="38" spans="1:4" ht="15.75">
      <c r="A38" s="12">
        <v>11</v>
      </c>
      <c r="B38" s="17" t="s">
        <v>77</v>
      </c>
      <c r="C38" s="23"/>
      <c r="D38" s="24"/>
    </row>
    <row r="39" spans="1:4" ht="15.75">
      <c r="A39" s="12"/>
      <c r="B39" s="30" t="s">
        <v>66</v>
      </c>
      <c r="C39" s="43">
        <v>19368</v>
      </c>
      <c r="D39" s="24">
        <v>3.4663297707558867</v>
      </c>
    </row>
    <row r="40" spans="1:4" ht="15.75">
      <c r="A40" s="12"/>
      <c r="B40" s="30" t="s">
        <v>67</v>
      </c>
      <c r="C40" s="43">
        <v>0</v>
      </c>
      <c r="D40" s="24">
        <v>0</v>
      </c>
    </row>
    <row r="41" spans="1:4" ht="15.75">
      <c r="A41" s="12">
        <v>12</v>
      </c>
      <c r="B41" s="17" t="s">
        <v>78</v>
      </c>
      <c r="C41" s="43"/>
      <c r="D41" s="24"/>
    </row>
    <row r="42" spans="1:4" ht="15.75">
      <c r="A42" s="12"/>
      <c r="B42" s="30" t="s">
        <v>66</v>
      </c>
      <c r="C42" s="43">
        <v>32558</v>
      </c>
      <c r="D42" s="24">
        <v>2.9393134303908925</v>
      </c>
    </row>
    <row r="43" spans="1:4" ht="15.75">
      <c r="A43" s="12"/>
      <c r="B43" s="30" t="s">
        <v>67</v>
      </c>
      <c r="C43" s="43">
        <v>46.065</v>
      </c>
      <c r="D43" s="24">
        <v>835.86672</v>
      </c>
    </row>
    <row r="44" spans="1:4" ht="15.75">
      <c r="A44" s="12">
        <v>13</v>
      </c>
      <c r="B44" s="17" t="s">
        <v>79</v>
      </c>
      <c r="C44" s="43"/>
      <c r="D44" s="24"/>
    </row>
    <row r="45" spans="1:4" ht="15.75">
      <c r="A45" s="12"/>
      <c r="B45" s="30" t="s">
        <v>66</v>
      </c>
      <c r="C45" s="43">
        <v>34255</v>
      </c>
      <c r="D45" s="24">
        <v>3.1788906728944677</v>
      </c>
    </row>
    <row r="46" spans="1:4" ht="15.75">
      <c r="A46" s="12"/>
      <c r="B46" s="30" t="s">
        <v>67</v>
      </c>
      <c r="C46" s="43">
        <v>63</v>
      </c>
      <c r="D46" s="24">
        <v>837.70911</v>
      </c>
    </row>
    <row r="47" spans="1:4" ht="15.75">
      <c r="A47" s="12">
        <v>14</v>
      </c>
      <c r="B47" s="17" t="s">
        <v>80</v>
      </c>
      <c r="C47" s="43"/>
      <c r="D47" s="24"/>
    </row>
    <row r="48" spans="1:4" ht="15.75">
      <c r="A48" s="12"/>
      <c r="B48" s="30" t="s">
        <v>66</v>
      </c>
      <c r="C48" s="51">
        <v>21013</v>
      </c>
      <c r="D48" s="24" t="e">
        <f>'[2]Январь 2021'!K57/'[2]Январь 2021'!J57/1.2</f>
        <v>#DIV/0!</v>
      </c>
    </row>
    <row r="49" spans="1:4" ht="15.75">
      <c r="A49" s="12"/>
      <c r="B49" s="30" t="s">
        <v>67</v>
      </c>
      <c r="C49" s="23">
        <v>13.775</v>
      </c>
      <c r="D49" s="24">
        <v>834.05495</v>
      </c>
    </row>
    <row r="50" spans="1:4" ht="15.75">
      <c r="A50" s="12">
        <v>15</v>
      </c>
      <c r="B50" s="17" t="s">
        <v>81</v>
      </c>
      <c r="C50" s="23"/>
      <c r="D50" s="24"/>
    </row>
    <row r="51" spans="1:4" ht="15.75">
      <c r="A51" s="12"/>
      <c r="B51" s="30" t="s">
        <v>66</v>
      </c>
      <c r="C51" s="43">
        <v>11250</v>
      </c>
      <c r="D51" s="52">
        <v>3.5221696296296297</v>
      </c>
    </row>
    <row r="52" spans="1:4" ht="15.75">
      <c r="A52" s="12"/>
      <c r="B52" s="30" t="s">
        <v>67</v>
      </c>
      <c r="C52" s="43">
        <v>0</v>
      </c>
      <c r="D52" s="24">
        <v>0</v>
      </c>
    </row>
    <row r="53" spans="1:4" ht="15.75">
      <c r="A53" s="12">
        <v>16</v>
      </c>
      <c r="B53" s="17" t="s">
        <v>82</v>
      </c>
      <c r="C53" s="43"/>
      <c r="D53" s="24"/>
    </row>
    <row r="54" spans="1:6" ht="15.75">
      <c r="A54" s="12"/>
      <c r="B54" s="30" t="s">
        <v>66</v>
      </c>
      <c r="C54" s="43">
        <v>77101</v>
      </c>
      <c r="D54" s="52">
        <v>3.055149090154473</v>
      </c>
      <c r="F54" s="45"/>
    </row>
    <row r="55" spans="1:4" ht="15.75">
      <c r="A55" s="12"/>
      <c r="B55" s="30" t="s">
        <v>67</v>
      </c>
      <c r="C55" s="43">
        <v>97</v>
      </c>
      <c r="D55" s="24">
        <v>849.70611</v>
      </c>
    </row>
    <row r="56" spans="1:4" ht="15.75">
      <c r="A56" s="12">
        <v>17</v>
      </c>
      <c r="B56" s="17" t="s">
        <v>83</v>
      </c>
      <c r="C56" s="43"/>
      <c r="D56" s="52"/>
    </row>
    <row r="57" spans="1:4" ht="15.75">
      <c r="A57" s="12"/>
      <c r="B57" s="30" t="s">
        <v>66</v>
      </c>
      <c r="C57" s="43">
        <v>97541</v>
      </c>
      <c r="D57" s="52">
        <v>2.9029472221937445</v>
      </c>
    </row>
    <row r="58" spans="1:4" ht="15.75">
      <c r="A58" s="12"/>
      <c r="B58" s="30" t="s">
        <v>67</v>
      </c>
      <c r="C58" s="43">
        <v>124</v>
      </c>
      <c r="D58" s="24">
        <v>857.98257</v>
      </c>
    </row>
    <row r="59" spans="1:4" ht="15.75">
      <c r="A59" s="12">
        <v>18</v>
      </c>
      <c r="B59" s="17" t="s">
        <v>84</v>
      </c>
      <c r="C59" s="43"/>
      <c r="D59" s="24"/>
    </row>
    <row r="60" spans="1:4" ht="15.75">
      <c r="A60" s="12"/>
      <c r="B60" s="30" t="s">
        <v>66</v>
      </c>
      <c r="C60" s="43">
        <v>19270</v>
      </c>
      <c r="D60" s="52">
        <v>2.262900017298046</v>
      </c>
    </row>
    <row r="61" spans="1:4" ht="15.75">
      <c r="A61" s="12"/>
      <c r="B61" s="30" t="s">
        <v>67</v>
      </c>
      <c r="C61" s="43">
        <v>0</v>
      </c>
      <c r="D61" s="24">
        <v>0</v>
      </c>
    </row>
    <row r="62" spans="1:4" ht="15.75">
      <c r="A62" s="12">
        <v>19</v>
      </c>
      <c r="B62" s="17" t="s">
        <v>85</v>
      </c>
      <c r="C62" s="43"/>
      <c r="D62" s="24"/>
    </row>
    <row r="63" spans="1:4" ht="15.75">
      <c r="A63" s="12"/>
      <c r="B63" s="30" t="s">
        <v>66</v>
      </c>
      <c r="C63" s="43">
        <v>31638</v>
      </c>
      <c r="D63" s="52">
        <v>3.280797616789936</v>
      </c>
    </row>
    <row r="64" spans="1:4" ht="15.75">
      <c r="A64" s="12"/>
      <c r="B64" s="30" t="s">
        <v>67</v>
      </c>
      <c r="C64" s="43">
        <v>23</v>
      </c>
      <c r="D64" s="24">
        <v>855.22788</v>
      </c>
    </row>
    <row r="65" spans="1:4" ht="15.75">
      <c r="A65" s="12">
        <v>20</v>
      </c>
      <c r="B65" s="17" t="s">
        <v>86</v>
      </c>
      <c r="C65" s="43"/>
      <c r="D65" s="24"/>
    </row>
    <row r="66" spans="1:4" ht="15.75">
      <c r="A66" s="12"/>
      <c r="B66" s="30" t="s">
        <v>66</v>
      </c>
      <c r="C66" s="43">
        <v>22212</v>
      </c>
      <c r="D66" s="52">
        <v>2.5927711747403803</v>
      </c>
    </row>
    <row r="67" spans="1:4" ht="15.75">
      <c r="A67" s="12"/>
      <c r="B67" s="30" t="s">
        <v>67</v>
      </c>
      <c r="C67" s="43">
        <v>28</v>
      </c>
      <c r="D67" s="24">
        <v>838.82582</v>
      </c>
    </row>
    <row r="68" spans="1:4" ht="15.75">
      <c r="A68" s="12">
        <v>21</v>
      </c>
      <c r="B68" s="17" t="s">
        <v>87</v>
      </c>
      <c r="C68" s="43"/>
      <c r="D68" s="24"/>
    </row>
    <row r="69" spans="1:4" ht="15.75">
      <c r="A69" s="12"/>
      <c r="B69" s="30" t="s">
        <v>66</v>
      </c>
      <c r="C69" s="43">
        <v>26034</v>
      </c>
      <c r="D69" s="24">
        <v>2.5104299505774503</v>
      </c>
    </row>
    <row r="70" spans="1:4" ht="15.75">
      <c r="A70" s="12"/>
      <c r="B70" s="30" t="s">
        <v>67</v>
      </c>
      <c r="C70" s="43">
        <v>0</v>
      </c>
      <c r="D70" s="24">
        <v>0</v>
      </c>
    </row>
    <row r="71" spans="1:4" ht="15.75">
      <c r="A71" s="12">
        <v>22</v>
      </c>
      <c r="B71" s="17" t="s">
        <v>88</v>
      </c>
      <c r="C71" s="43"/>
      <c r="D71" s="24"/>
    </row>
    <row r="72" spans="1:4" ht="15.75">
      <c r="A72" s="12"/>
      <c r="B72" s="30" t="s">
        <v>66</v>
      </c>
      <c r="C72" s="43">
        <v>70577</v>
      </c>
      <c r="D72" s="24">
        <v>2.799721934907973</v>
      </c>
    </row>
    <row r="73" spans="1:4" ht="15.75">
      <c r="A73" s="12"/>
      <c r="B73" s="30" t="s">
        <v>67</v>
      </c>
      <c r="C73" s="43">
        <v>92</v>
      </c>
      <c r="D73" s="24">
        <v>835.04316</v>
      </c>
    </row>
    <row r="74" spans="1:4" ht="15.75">
      <c r="A74" s="12">
        <v>23</v>
      </c>
      <c r="B74" s="17" t="s">
        <v>89</v>
      </c>
      <c r="C74" s="23"/>
      <c r="D74" s="31"/>
    </row>
    <row r="75" spans="1:4" ht="15.75">
      <c r="A75" s="21"/>
      <c r="B75" s="30" t="s">
        <v>66</v>
      </c>
      <c r="C75" s="23"/>
      <c r="D75" s="24"/>
    </row>
    <row r="76" spans="1:4" ht="15.75">
      <c r="A76" s="21"/>
      <c r="B76" s="30" t="s">
        <v>67</v>
      </c>
      <c r="C76" s="23"/>
      <c r="D76" s="31"/>
    </row>
    <row r="77" spans="1:4" s="19" customFormat="1" ht="15.75">
      <c r="A77" s="12">
        <v>24</v>
      </c>
      <c r="B77" s="17" t="s">
        <v>90</v>
      </c>
      <c r="C77" s="26"/>
      <c r="D77" s="27"/>
    </row>
    <row r="78" spans="1:4" ht="15.75">
      <c r="A78" s="21"/>
      <c r="B78" s="22" t="s">
        <v>66</v>
      </c>
      <c r="C78" s="43">
        <v>13826965</v>
      </c>
      <c r="D78" s="24">
        <v>3.7372960154307178</v>
      </c>
    </row>
    <row r="79" spans="1:4" ht="15.75">
      <c r="A79" s="21"/>
      <c r="B79" s="22" t="s">
        <v>67</v>
      </c>
      <c r="C79" s="23">
        <v>0</v>
      </c>
      <c r="D79" s="24">
        <v>0</v>
      </c>
    </row>
    <row r="80" spans="1:4" s="19" customFormat="1" ht="15.75">
      <c r="A80" s="12">
        <v>25</v>
      </c>
      <c r="B80" s="17" t="s">
        <v>91</v>
      </c>
      <c r="C80" s="26"/>
      <c r="D80" s="27"/>
    </row>
    <row r="81" spans="1:4" ht="15.75">
      <c r="A81" s="21"/>
      <c r="B81" s="30" t="s">
        <v>66</v>
      </c>
      <c r="C81" s="43">
        <v>19579</v>
      </c>
      <c r="D81" s="24">
        <v>3.0104567819262136</v>
      </c>
    </row>
    <row r="82" spans="1:4" ht="15.75">
      <c r="A82" s="21"/>
      <c r="B82" s="30" t="s">
        <v>67</v>
      </c>
      <c r="C82" s="23">
        <v>0</v>
      </c>
      <c r="D82" s="24">
        <v>0</v>
      </c>
    </row>
    <row r="83" spans="1:4" ht="15.75">
      <c r="A83" s="12">
        <v>26</v>
      </c>
      <c r="B83" s="17" t="s">
        <v>92</v>
      </c>
      <c r="C83" s="23"/>
      <c r="D83" s="24"/>
    </row>
    <row r="84" spans="1:4" ht="15.75">
      <c r="A84" s="21"/>
      <c r="B84" s="30" t="s">
        <v>66</v>
      </c>
      <c r="C84" s="23">
        <v>0</v>
      </c>
      <c r="D84" s="24">
        <v>0</v>
      </c>
    </row>
    <row r="85" spans="1:4" ht="15.75">
      <c r="A85" s="21"/>
      <c r="B85" s="30" t="s">
        <v>67</v>
      </c>
      <c r="C85" s="23">
        <v>0</v>
      </c>
      <c r="D85" s="24">
        <v>0</v>
      </c>
    </row>
    <row r="86" spans="1:4" ht="15.75">
      <c r="A86" s="76" t="s">
        <v>93</v>
      </c>
      <c r="B86" s="76"/>
      <c r="C86" s="44">
        <f>C9+C12+C15+C18+C21+C24+C27+C30+C33+C36+C39+C42+C45+C48+C51+C54+C57+C60+C63+C66+C69+C72+C78+C81+C84</f>
        <v>17160494</v>
      </c>
      <c r="D86" s="32"/>
    </row>
    <row r="87" spans="1:4" ht="15.75">
      <c r="A87" s="76" t="s">
        <v>94</v>
      </c>
      <c r="B87" s="76"/>
      <c r="C87" s="44">
        <f>C10+C13+C16+C19+C22+C25+C28+C31+C34+C37+C40+C43+C46+C49+C52+C55+C58+C61+C64+C67+C70+C73+C79+C82+C85</f>
        <v>4752.551999999999</v>
      </c>
      <c r="D87" s="32"/>
    </row>
    <row r="90" ht="15.75">
      <c r="C90" s="45"/>
    </row>
    <row r="91" ht="15.75">
      <c r="C91" s="56"/>
    </row>
    <row r="93" ht="15.75">
      <c r="C93" s="59"/>
    </row>
    <row r="94" ht="15.75">
      <c r="C94" s="56"/>
    </row>
    <row r="95" ht="15.75">
      <c r="C95" s="59"/>
    </row>
    <row r="102" ht="15.75">
      <c r="C102" s="59"/>
    </row>
  </sheetData>
  <sheetProtection/>
  <mergeCells count="8">
    <mergeCell ref="A86:B86"/>
    <mergeCell ref="A87:B87"/>
    <mergeCell ref="B1:D1"/>
    <mergeCell ref="F1:J1"/>
    <mergeCell ref="A5:A7"/>
    <mergeCell ref="B5:B7"/>
    <mergeCell ref="C5:D5"/>
    <mergeCell ref="A3:D3"/>
  </mergeCells>
  <printOptions/>
  <pageMargins left="0.7" right="0.7" top="0.75" bottom="0.75" header="0.3" footer="0.3"/>
  <pageSetup fitToHeight="1" fitToWidth="1" horizontalDpi="600" verticalDpi="600" orientation="portrait" paperSize="9" scale="40" r:id="rId1"/>
  <ignoredErrors>
    <ignoredError sqref="C30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zoomScale="87" zoomScaleNormal="87" zoomScalePageLayoutView="0" workbookViewId="0" topLeftCell="A1">
      <selection activeCell="A3" sqref="A3:D3"/>
    </sheetView>
  </sheetViews>
  <sheetFormatPr defaultColWidth="9.140625" defaultRowHeight="15"/>
  <cols>
    <col min="1" max="1" width="9.140625" style="13" customWidth="1"/>
    <col min="2" max="2" width="52.140625" style="13" customWidth="1"/>
    <col min="3" max="3" width="13.28125" style="13" customWidth="1"/>
    <col min="4" max="4" width="12.140625" style="13" customWidth="1"/>
    <col min="5" max="5" width="12.57421875" style="13" bestFit="1" customWidth="1"/>
    <col min="6" max="7" width="11.28125" style="13" customWidth="1"/>
    <col min="8" max="8" width="11.57421875" style="13" bestFit="1" customWidth="1"/>
    <col min="9" max="16384" width="9.140625" style="13" customWidth="1"/>
  </cols>
  <sheetData>
    <row r="1" spans="2:10" ht="37.5" customHeight="1">
      <c r="B1" s="77" t="s">
        <v>57</v>
      </c>
      <c r="C1" s="77"/>
      <c r="D1" s="77"/>
      <c r="F1" s="78"/>
      <c r="G1" s="78"/>
      <c r="H1" s="78"/>
      <c r="I1" s="78"/>
      <c r="J1" s="78"/>
    </row>
    <row r="2" spans="2:10" ht="15.75" customHeight="1">
      <c r="B2" s="14"/>
      <c r="C2" s="14"/>
      <c r="D2" s="14"/>
      <c r="F2" s="15"/>
      <c r="G2" s="15"/>
      <c r="H2" s="15"/>
      <c r="I2" s="15"/>
      <c r="J2" s="15"/>
    </row>
    <row r="3" spans="1:10" ht="48.75" customHeight="1">
      <c r="A3" s="81" t="s">
        <v>58</v>
      </c>
      <c r="B3" s="81"/>
      <c r="C3" s="81"/>
      <c r="D3" s="81"/>
      <c r="E3" s="9"/>
      <c r="F3" s="16"/>
      <c r="G3" s="16"/>
      <c r="H3" s="16"/>
      <c r="I3" s="16"/>
      <c r="J3" s="16"/>
    </row>
    <row r="4" spans="3:5" ht="15.75">
      <c r="C4" s="10"/>
      <c r="D4" s="10"/>
      <c r="E4" s="10"/>
    </row>
    <row r="5" spans="1:4" ht="19.5" customHeight="1">
      <c r="A5" s="79" t="s">
        <v>59</v>
      </c>
      <c r="B5" s="79" t="s">
        <v>60</v>
      </c>
      <c r="C5" s="80">
        <v>44228</v>
      </c>
      <c r="D5" s="80"/>
    </row>
    <row r="6" spans="1:4" ht="31.5">
      <c r="A6" s="79"/>
      <c r="B6" s="79"/>
      <c r="C6" s="11" t="s">
        <v>61</v>
      </c>
      <c r="D6" s="12" t="s">
        <v>62</v>
      </c>
    </row>
    <row r="7" spans="1:4" ht="15.75">
      <c r="A7" s="79"/>
      <c r="B7" s="79"/>
      <c r="C7" s="12" t="s">
        <v>63</v>
      </c>
      <c r="D7" s="12" t="s">
        <v>64</v>
      </c>
    </row>
    <row r="8" spans="1:8" s="19" customFormat="1" ht="15.75">
      <c r="A8" s="12">
        <v>1</v>
      </c>
      <c r="B8" s="17" t="s">
        <v>65</v>
      </c>
      <c r="C8" s="18"/>
      <c r="D8" s="18"/>
      <c r="H8" s="20"/>
    </row>
    <row r="9" spans="1:6" ht="15.75">
      <c r="A9" s="12"/>
      <c r="B9" s="22" t="s">
        <v>66</v>
      </c>
      <c r="C9" s="43">
        <v>1293576</v>
      </c>
      <c r="D9" s="24">
        <v>3.924596705824268</v>
      </c>
      <c r="F9" s="25"/>
    </row>
    <row r="10" spans="1:4" ht="15.75">
      <c r="A10" s="12"/>
      <c r="B10" s="22" t="s">
        <v>67</v>
      </c>
      <c r="C10" s="23">
        <v>2020.9513795299995</v>
      </c>
      <c r="D10" s="24">
        <v>812.86745</v>
      </c>
    </row>
    <row r="11" spans="1:4" s="19" customFormat="1" ht="15.75">
      <c r="A11" s="12">
        <v>2</v>
      </c>
      <c r="B11" s="17" t="s">
        <v>68</v>
      </c>
      <c r="C11" s="26"/>
      <c r="D11" s="27"/>
    </row>
    <row r="12" spans="1:7" ht="15.75">
      <c r="A12" s="12"/>
      <c r="B12" s="22" t="s">
        <v>66</v>
      </c>
      <c r="C12" s="43">
        <v>1037892</v>
      </c>
      <c r="D12" s="24">
        <v>4.476852784297403</v>
      </c>
      <c r="F12" s="45"/>
      <c r="G12" s="28"/>
    </row>
    <row r="13" spans="1:5" ht="15.75">
      <c r="A13" s="12"/>
      <c r="B13" s="22" t="s">
        <v>67</v>
      </c>
      <c r="C13" s="43">
        <v>1606</v>
      </c>
      <c r="D13" s="24">
        <v>812.95561</v>
      </c>
      <c r="E13" s="29"/>
    </row>
    <row r="14" spans="1:4" s="19" customFormat="1" ht="15.75">
      <c r="A14" s="12">
        <v>3</v>
      </c>
      <c r="B14" s="17" t="s">
        <v>69</v>
      </c>
      <c r="C14" s="26"/>
      <c r="D14" s="27"/>
    </row>
    <row r="15" spans="1:4" ht="15.75">
      <c r="A15" s="12"/>
      <c r="B15" s="30" t="s">
        <v>66</v>
      </c>
      <c r="C15" s="43">
        <v>881002</v>
      </c>
      <c r="D15" s="24">
        <v>2.8847159919425076</v>
      </c>
    </row>
    <row r="16" spans="1:4" ht="15.75">
      <c r="A16" s="12"/>
      <c r="B16" s="30" t="s">
        <v>67</v>
      </c>
      <c r="C16" s="43">
        <v>1120</v>
      </c>
      <c r="D16" s="24">
        <f>813880.29/1000</f>
        <v>813.8802900000001</v>
      </c>
    </row>
    <row r="17" spans="1:4" ht="15.75">
      <c r="A17" s="12">
        <v>4</v>
      </c>
      <c r="B17" s="46" t="s">
        <v>70</v>
      </c>
      <c r="C17" s="23"/>
      <c r="D17" s="24"/>
    </row>
    <row r="18" spans="1:4" ht="15.75">
      <c r="A18" s="12"/>
      <c r="B18" s="30" t="s">
        <v>66</v>
      </c>
      <c r="C18" s="43">
        <v>16354</v>
      </c>
      <c r="D18" s="24">
        <f>'[2]Февраль 2021'!G5/'[2]Февраль 2021'!F5/1.2</f>
        <v>3.2060764950470833</v>
      </c>
    </row>
    <row r="19" spans="1:4" ht="15.75">
      <c r="A19" s="12"/>
      <c r="B19" s="30" t="s">
        <v>67</v>
      </c>
      <c r="C19" s="47">
        <v>0</v>
      </c>
      <c r="D19" s="48">
        <v>0</v>
      </c>
    </row>
    <row r="20" spans="1:4" s="19" customFormat="1" ht="15.75">
      <c r="A20" s="12">
        <v>5</v>
      </c>
      <c r="B20" s="17" t="s">
        <v>71</v>
      </c>
      <c r="C20" s="49"/>
      <c r="D20" s="49"/>
    </row>
    <row r="21" spans="1:4" ht="15.75">
      <c r="A21" s="12"/>
      <c r="B21" s="30" t="s">
        <v>66</v>
      </c>
      <c r="C21" s="43">
        <v>12898</v>
      </c>
      <c r="D21" s="50">
        <v>2.860306249030857</v>
      </c>
    </row>
    <row r="22" spans="1:4" ht="15.75">
      <c r="A22" s="12"/>
      <c r="B22" s="30" t="s">
        <v>67</v>
      </c>
      <c r="C22" s="47">
        <v>21.05</v>
      </c>
      <c r="D22" s="50">
        <f>814044/1000</f>
        <v>814.044</v>
      </c>
    </row>
    <row r="23" spans="1:4" ht="15.75">
      <c r="A23" s="12">
        <v>6</v>
      </c>
      <c r="B23" s="17" t="s">
        <v>72</v>
      </c>
      <c r="C23" s="26"/>
      <c r="D23" s="27"/>
    </row>
    <row r="24" spans="1:4" ht="15.75">
      <c r="A24" s="12"/>
      <c r="B24" s="30" t="s">
        <v>66</v>
      </c>
      <c r="C24" s="43">
        <v>110601</v>
      </c>
      <c r="D24" s="24">
        <v>3.152646299159441</v>
      </c>
    </row>
    <row r="25" spans="1:4" ht="15.75">
      <c r="A25" s="12"/>
      <c r="B25" s="30" t="s">
        <v>67</v>
      </c>
      <c r="C25" s="43">
        <v>84.945</v>
      </c>
      <c r="D25" s="24">
        <v>813.23671</v>
      </c>
    </row>
    <row r="26" spans="1:4" ht="15.75">
      <c r="A26" s="12">
        <v>7</v>
      </c>
      <c r="B26" s="17" t="s">
        <v>73</v>
      </c>
      <c r="C26" s="43"/>
      <c r="D26" s="24"/>
    </row>
    <row r="27" spans="1:4" ht="15.75">
      <c r="A27" s="12"/>
      <c r="B27" s="30" t="s">
        <v>66</v>
      </c>
      <c r="C27" s="43">
        <v>249844</v>
      </c>
      <c r="D27" s="24">
        <v>2.7769950849329983</v>
      </c>
    </row>
    <row r="28" spans="1:4" ht="15.75">
      <c r="A28" s="12"/>
      <c r="B28" s="30" t="s">
        <v>67</v>
      </c>
      <c r="C28" s="43">
        <v>289</v>
      </c>
      <c r="D28" s="24">
        <v>812.72856</v>
      </c>
    </row>
    <row r="29" spans="1:4" ht="15.75">
      <c r="A29" s="12">
        <v>8</v>
      </c>
      <c r="B29" s="17" t="s">
        <v>74</v>
      </c>
      <c r="C29" s="43"/>
      <c r="D29" s="24"/>
    </row>
    <row r="30" spans="1:4" ht="15.75">
      <c r="A30" s="12"/>
      <c r="B30" s="30" t="s">
        <v>66</v>
      </c>
      <c r="C30" s="43">
        <v>703339</v>
      </c>
      <c r="D30" s="24">
        <v>2.961473142159518</v>
      </c>
    </row>
    <row r="31" spans="1:4" ht="15.75">
      <c r="A31" s="12"/>
      <c r="B31" s="30" t="s">
        <v>67</v>
      </c>
      <c r="C31" s="43">
        <v>1877</v>
      </c>
      <c r="D31" s="24">
        <v>845.34263</v>
      </c>
    </row>
    <row r="32" spans="1:4" ht="15.75">
      <c r="A32" s="12">
        <v>9</v>
      </c>
      <c r="B32" s="17" t="s">
        <v>75</v>
      </c>
      <c r="C32" s="43"/>
      <c r="D32" s="24"/>
    </row>
    <row r="33" spans="1:4" ht="15.75">
      <c r="A33" s="12"/>
      <c r="B33" s="30" t="s">
        <v>66</v>
      </c>
      <c r="C33" s="43">
        <v>58626</v>
      </c>
      <c r="D33" s="24">
        <v>2.8631920990686726</v>
      </c>
    </row>
    <row r="34" spans="1:4" ht="15.75">
      <c r="A34" s="12"/>
      <c r="B34" s="30" t="s">
        <v>67</v>
      </c>
      <c r="C34" s="43">
        <v>93</v>
      </c>
      <c r="D34" s="24">
        <v>812.63713</v>
      </c>
    </row>
    <row r="35" spans="1:4" ht="15.75">
      <c r="A35" s="12">
        <v>10</v>
      </c>
      <c r="B35" s="17" t="s">
        <v>76</v>
      </c>
      <c r="C35" s="43"/>
      <c r="D35" s="24"/>
    </row>
    <row r="36" spans="1:4" ht="15.75">
      <c r="A36" s="12"/>
      <c r="B36" s="30" t="s">
        <v>66</v>
      </c>
      <c r="C36" s="43">
        <v>30248.047</v>
      </c>
      <c r="D36" s="24">
        <v>3.2643770356479545</v>
      </c>
    </row>
    <row r="37" spans="1:4" ht="15.75">
      <c r="A37" s="12"/>
      <c r="B37" s="30" t="s">
        <v>67</v>
      </c>
      <c r="C37" s="23">
        <v>0</v>
      </c>
      <c r="D37" s="24">
        <v>0</v>
      </c>
    </row>
    <row r="38" spans="1:4" ht="15.75">
      <c r="A38" s="12">
        <v>11</v>
      </c>
      <c r="B38" s="17" t="s">
        <v>77</v>
      </c>
      <c r="C38" s="23"/>
      <c r="D38" s="24"/>
    </row>
    <row r="39" spans="1:4" ht="15.75">
      <c r="A39" s="12"/>
      <c r="B39" s="30" t="s">
        <v>66</v>
      </c>
      <c r="C39" s="43">
        <v>11885</v>
      </c>
      <c r="D39" s="24">
        <v>3.625469920067312</v>
      </c>
    </row>
    <row r="40" spans="1:4" ht="15.75">
      <c r="A40" s="12"/>
      <c r="B40" s="30" t="s">
        <v>67</v>
      </c>
      <c r="C40" s="43">
        <v>0</v>
      </c>
      <c r="D40" s="24">
        <v>0</v>
      </c>
    </row>
    <row r="41" spans="1:4" ht="15.75">
      <c r="A41" s="12">
        <v>12</v>
      </c>
      <c r="B41" s="17" t="s">
        <v>78</v>
      </c>
      <c r="C41" s="43"/>
      <c r="D41" s="24"/>
    </row>
    <row r="42" spans="1:4" ht="15.75">
      <c r="A42" s="12"/>
      <c r="B42" s="30" t="s">
        <v>66</v>
      </c>
      <c r="C42" s="43">
        <v>31060</v>
      </c>
      <c r="D42" s="24">
        <v>2.939076303927882</v>
      </c>
    </row>
    <row r="43" spans="1:4" ht="15.75">
      <c r="A43" s="12"/>
      <c r="B43" s="30" t="s">
        <v>67</v>
      </c>
      <c r="C43" s="43">
        <v>45.648</v>
      </c>
      <c r="D43" s="24">
        <v>814.48533</v>
      </c>
    </row>
    <row r="44" spans="1:4" ht="15.75">
      <c r="A44" s="12">
        <v>13</v>
      </c>
      <c r="B44" s="17" t="s">
        <v>79</v>
      </c>
      <c r="C44" s="43"/>
      <c r="D44" s="24"/>
    </row>
    <row r="45" spans="1:4" ht="15.75">
      <c r="A45" s="12"/>
      <c r="B45" s="30" t="s">
        <v>66</v>
      </c>
      <c r="C45" s="43">
        <v>35244</v>
      </c>
      <c r="D45" s="24">
        <v>2.789462887299966</v>
      </c>
    </row>
    <row r="46" spans="1:4" ht="15.75">
      <c r="A46" s="12"/>
      <c r="B46" s="30" t="s">
        <v>67</v>
      </c>
      <c r="C46" s="43">
        <v>52</v>
      </c>
      <c r="D46" s="24">
        <v>812.19302</v>
      </c>
    </row>
    <row r="47" spans="1:4" ht="15.75">
      <c r="A47" s="12">
        <v>14</v>
      </c>
      <c r="B47" s="17" t="s">
        <v>80</v>
      </c>
      <c r="C47" s="43"/>
      <c r="D47" s="24"/>
    </row>
    <row r="48" spans="1:4" ht="15.75">
      <c r="A48" s="12"/>
      <c r="B48" s="30" t="s">
        <v>66</v>
      </c>
      <c r="C48" s="51">
        <v>19932</v>
      </c>
      <c r="D48" s="52">
        <v>2.8324319352465053</v>
      </c>
    </row>
    <row r="49" spans="1:4" ht="15.75">
      <c r="A49" s="12"/>
      <c r="B49" s="30" t="s">
        <v>67</v>
      </c>
      <c r="C49" s="23">
        <v>12.958</v>
      </c>
      <c r="D49" s="24">
        <v>812.64271</v>
      </c>
    </row>
    <row r="50" spans="1:4" ht="15.75">
      <c r="A50" s="12">
        <v>15</v>
      </c>
      <c r="B50" s="17" t="s">
        <v>81</v>
      </c>
      <c r="C50" s="23"/>
      <c r="D50" s="24"/>
    </row>
    <row r="51" spans="1:4" ht="15.75">
      <c r="A51" s="12"/>
      <c r="B51" s="30" t="s">
        <v>66</v>
      </c>
      <c r="C51" s="43">
        <v>11093</v>
      </c>
      <c r="D51" s="52">
        <v>3.677160371405391</v>
      </c>
    </row>
    <row r="52" spans="1:4" ht="15.75">
      <c r="A52" s="12"/>
      <c r="B52" s="30" t="s">
        <v>67</v>
      </c>
      <c r="C52" s="43">
        <v>0</v>
      </c>
      <c r="D52" s="24">
        <v>0</v>
      </c>
    </row>
    <row r="53" spans="1:4" ht="15.75">
      <c r="A53" s="12">
        <v>16</v>
      </c>
      <c r="B53" s="17" t="s">
        <v>82</v>
      </c>
      <c r="C53" s="43"/>
      <c r="D53" s="24"/>
    </row>
    <row r="54" spans="1:6" ht="15.75">
      <c r="A54" s="12"/>
      <c r="B54" s="30" t="s">
        <v>66</v>
      </c>
      <c r="C54" s="43">
        <v>75972</v>
      </c>
      <c r="D54" s="24">
        <v>3.1299281314168383</v>
      </c>
      <c r="F54" s="45"/>
    </row>
    <row r="55" spans="1:4" ht="15.75">
      <c r="A55" s="12"/>
      <c r="B55" s="30" t="s">
        <v>67</v>
      </c>
      <c r="C55" s="43">
        <v>104</v>
      </c>
      <c r="D55" s="24">
        <v>824.28739</v>
      </c>
    </row>
    <row r="56" spans="1:4" ht="15.75">
      <c r="A56" s="12">
        <v>17</v>
      </c>
      <c r="B56" s="17" t="s">
        <v>83</v>
      </c>
      <c r="C56" s="43"/>
      <c r="D56" s="24"/>
    </row>
    <row r="57" spans="1:4" ht="15.75">
      <c r="A57" s="12"/>
      <c r="B57" s="30" t="s">
        <v>66</v>
      </c>
      <c r="C57" s="43">
        <v>96672</v>
      </c>
      <c r="D57" s="58">
        <v>2.931665666721836</v>
      </c>
    </row>
    <row r="58" spans="1:4" ht="15.75">
      <c r="A58" s="12"/>
      <c r="B58" s="30" t="s">
        <v>67</v>
      </c>
      <c r="C58" s="43">
        <v>133</v>
      </c>
      <c r="D58" s="24">
        <v>832.16219</v>
      </c>
    </row>
    <row r="59" spans="1:4" ht="15.75">
      <c r="A59" s="12">
        <v>18</v>
      </c>
      <c r="B59" s="17" t="s">
        <v>84</v>
      </c>
      <c r="C59" s="43"/>
      <c r="D59" s="24"/>
    </row>
    <row r="60" spans="1:4" ht="15.75">
      <c r="A60" s="12"/>
      <c r="B60" s="30" t="s">
        <v>66</v>
      </c>
      <c r="C60" s="43">
        <v>15201</v>
      </c>
      <c r="D60" s="58">
        <v>2.43398986908756</v>
      </c>
    </row>
    <row r="61" spans="1:4" ht="15.75">
      <c r="A61" s="12"/>
      <c r="B61" s="30" t="s">
        <v>67</v>
      </c>
      <c r="C61" s="43">
        <v>0</v>
      </c>
      <c r="D61" s="24">
        <v>0</v>
      </c>
    </row>
    <row r="62" spans="1:4" ht="15.75">
      <c r="A62" s="12">
        <v>19</v>
      </c>
      <c r="B62" s="17" t="s">
        <v>85</v>
      </c>
      <c r="C62" s="43"/>
      <c r="D62" s="24"/>
    </row>
    <row r="63" spans="1:4" ht="15.75">
      <c r="A63" s="12"/>
      <c r="B63" s="30" t="s">
        <v>66</v>
      </c>
      <c r="C63" s="43">
        <v>29611</v>
      </c>
      <c r="D63" s="24">
        <v>3.3700629270653923</v>
      </c>
    </row>
    <row r="64" spans="1:4" ht="15.75">
      <c r="A64" s="12"/>
      <c r="B64" s="30" t="s">
        <v>67</v>
      </c>
      <c r="C64" s="43">
        <v>45</v>
      </c>
      <c r="D64" s="24">
        <v>829.34311</v>
      </c>
    </row>
    <row r="65" spans="1:4" ht="15.75">
      <c r="A65" s="12">
        <v>20</v>
      </c>
      <c r="B65" s="17" t="s">
        <v>86</v>
      </c>
      <c r="C65" s="43"/>
      <c r="D65" s="24"/>
    </row>
    <row r="66" spans="1:4" ht="15.75">
      <c r="A66" s="12"/>
      <c r="B66" s="30" t="s">
        <v>66</v>
      </c>
      <c r="C66" s="43">
        <v>20651</v>
      </c>
      <c r="D66" s="24">
        <v>2.4643503946540117</v>
      </c>
    </row>
    <row r="67" spans="1:4" ht="15.75">
      <c r="A67" s="12"/>
      <c r="B67" s="30" t="s">
        <v>67</v>
      </c>
      <c r="C67" s="43">
        <v>24</v>
      </c>
      <c r="D67" s="24">
        <v>813.38074</v>
      </c>
    </row>
    <row r="68" spans="1:4" ht="15.75">
      <c r="A68" s="12">
        <v>21</v>
      </c>
      <c r="B68" s="17" t="s">
        <v>95</v>
      </c>
      <c r="C68" s="23"/>
      <c r="D68" s="24"/>
    </row>
    <row r="69" spans="1:4" ht="15.75">
      <c r="A69" s="12"/>
      <c r="B69" s="30" t="s">
        <v>66</v>
      </c>
      <c r="C69" s="43">
        <v>25066</v>
      </c>
      <c r="D69" s="24">
        <v>3.1875823825101732</v>
      </c>
    </row>
    <row r="70" spans="1:4" ht="15.75">
      <c r="A70" s="12"/>
      <c r="B70" s="30" t="s">
        <v>67</v>
      </c>
      <c r="C70" s="43">
        <v>34.583</v>
      </c>
      <c r="D70" s="24">
        <v>816.27871</v>
      </c>
    </row>
    <row r="71" spans="1:4" ht="15.75">
      <c r="A71" s="12">
        <v>22</v>
      </c>
      <c r="B71" s="17" t="s">
        <v>87</v>
      </c>
      <c r="C71" s="43"/>
      <c r="D71" s="24"/>
    </row>
    <row r="72" spans="1:4" ht="15.75">
      <c r="A72" s="12"/>
      <c r="B72" s="30" t="s">
        <v>66</v>
      </c>
      <c r="C72" s="43">
        <v>21749</v>
      </c>
      <c r="D72" s="24">
        <v>2.6500298864315597</v>
      </c>
    </row>
    <row r="73" spans="1:4" ht="15.75">
      <c r="A73" s="12"/>
      <c r="B73" s="30" t="s">
        <v>67</v>
      </c>
      <c r="C73" s="43">
        <v>0</v>
      </c>
      <c r="D73" s="24">
        <v>0</v>
      </c>
    </row>
    <row r="74" spans="1:4" ht="15.75">
      <c r="A74" s="12">
        <v>23</v>
      </c>
      <c r="B74" s="17" t="s">
        <v>88</v>
      </c>
      <c r="C74" s="43"/>
      <c r="D74" s="24"/>
    </row>
    <row r="75" spans="1:4" ht="15.75">
      <c r="A75" s="12"/>
      <c r="B75" s="30" t="s">
        <v>66</v>
      </c>
      <c r="C75" s="43">
        <v>63426</v>
      </c>
      <c r="D75" s="24">
        <v>2.8743128475178423</v>
      </c>
    </row>
    <row r="76" spans="1:4" ht="15.75">
      <c r="A76" s="12"/>
      <c r="B76" s="30" t="s">
        <v>67</v>
      </c>
      <c r="C76" s="43">
        <v>86</v>
      </c>
      <c r="D76" s="24">
        <v>812.34269</v>
      </c>
    </row>
    <row r="77" spans="1:4" ht="15.75">
      <c r="A77" s="12">
        <v>24</v>
      </c>
      <c r="B77" s="17" t="s">
        <v>96</v>
      </c>
      <c r="C77" s="43"/>
      <c r="D77" s="24"/>
    </row>
    <row r="78" spans="1:4" ht="15.75">
      <c r="A78" s="21"/>
      <c r="B78" s="30" t="s">
        <v>66</v>
      </c>
      <c r="C78" s="43">
        <v>234867</v>
      </c>
      <c r="D78" s="24">
        <v>4.845723253302224</v>
      </c>
    </row>
    <row r="79" spans="1:4" ht="15.75">
      <c r="A79" s="21"/>
      <c r="B79" s="30" t="s">
        <v>67</v>
      </c>
      <c r="C79" s="43">
        <v>542.818</v>
      </c>
      <c r="D79" s="24">
        <v>854.14171</v>
      </c>
    </row>
    <row r="80" spans="1:4" ht="15.75">
      <c r="A80" s="12">
        <v>25</v>
      </c>
      <c r="B80" s="17" t="s">
        <v>89</v>
      </c>
      <c r="C80" s="23"/>
      <c r="D80" s="31"/>
    </row>
    <row r="81" spans="1:4" ht="15.75">
      <c r="A81" s="21"/>
      <c r="B81" s="30" t="s">
        <v>66</v>
      </c>
      <c r="C81" s="23"/>
      <c r="D81" s="24"/>
    </row>
    <row r="82" spans="1:4" ht="15.75">
      <c r="A82" s="21"/>
      <c r="B82" s="30" t="s">
        <v>67</v>
      </c>
      <c r="C82" s="23"/>
      <c r="D82" s="31"/>
    </row>
    <row r="83" spans="1:4" s="19" customFormat="1" ht="15.75">
      <c r="A83" s="12">
        <v>26</v>
      </c>
      <c r="B83" s="17" t="s">
        <v>90</v>
      </c>
      <c r="C83" s="26"/>
      <c r="D83" s="27"/>
    </row>
    <row r="84" spans="1:4" ht="15.75">
      <c r="A84" s="21"/>
      <c r="B84" s="22" t="s">
        <v>66</v>
      </c>
      <c r="C84" s="43">
        <v>10802294</v>
      </c>
      <c r="D84" s="24">
        <v>3.7872620351134065</v>
      </c>
    </row>
    <row r="85" spans="1:4" ht="15.75">
      <c r="A85" s="21"/>
      <c r="B85" s="22" t="s">
        <v>67</v>
      </c>
      <c r="C85" s="23">
        <v>0</v>
      </c>
      <c r="D85" s="24">
        <v>0</v>
      </c>
    </row>
    <row r="86" spans="1:4" s="19" customFormat="1" ht="15.75">
      <c r="A86" s="12">
        <v>27</v>
      </c>
      <c r="B86" s="17" t="s">
        <v>91</v>
      </c>
      <c r="C86" s="26"/>
      <c r="D86" s="27"/>
    </row>
    <row r="87" spans="1:4" ht="15.75">
      <c r="A87" s="21"/>
      <c r="B87" s="30" t="s">
        <v>66</v>
      </c>
      <c r="C87" s="43">
        <v>19356</v>
      </c>
      <c r="D87" s="24">
        <v>2.999387270097128</v>
      </c>
    </row>
    <row r="88" spans="1:4" ht="15.75">
      <c r="A88" s="21"/>
      <c r="B88" s="30" t="s">
        <v>67</v>
      </c>
      <c r="C88" s="23">
        <v>0</v>
      </c>
      <c r="D88" s="24">
        <v>0</v>
      </c>
    </row>
    <row r="89" spans="1:4" ht="15.75">
      <c r="A89" s="12">
        <v>28</v>
      </c>
      <c r="B89" s="17" t="s">
        <v>92</v>
      </c>
      <c r="C89" s="23"/>
      <c r="D89" s="24"/>
    </row>
    <row r="90" spans="1:4" ht="15.75">
      <c r="A90" s="21"/>
      <c r="B90" s="30" t="s">
        <v>66</v>
      </c>
      <c r="C90" s="23">
        <v>0</v>
      </c>
      <c r="D90" s="24">
        <v>0</v>
      </c>
    </row>
    <row r="91" spans="1:4" ht="15.75">
      <c r="A91" s="21"/>
      <c r="B91" s="30" t="s">
        <v>67</v>
      </c>
      <c r="C91" s="23">
        <v>0</v>
      </c>
      <c r="D91" s="24">
        <v>0</v>
      </c>
    </row>
    <row r="92" spans="1:4" ht="15.75">
      <c r="A92" s="76" t="s">
        <v>93</v>
      </c>
      <c r="B92" s="76"/>
      <c r="C92" s="44">
        <f>C9+C12+C15+C18+C21+C24+C27+C30+C33+C36+C39+C42+C45+C48+C51+C54+C57+C60+C63+C66+C69+C72+C75+C78+C84+C87+C90</f>
        <v>15908459.047</v>
      </c>
      <c r="D92" s="32"/>
    </row>
    <row r="93" spans="1:4" ht="15.75">
      <c r="A93" s="76" t="s">
        <v>94</v>
      </c>
      <c r="B93" s="76"/>
      <c r="C93" s="44">
        <f>C10+C13+C16+C25+C28+C34+C31+C37+C40+C43+C46+C49+C52+C55+C58+C61+C64+C67+C70+C73+C76+C79+C82+C85+C88+C91</f>
        <v>8170.903379529998</v>
      </c>
      <c r="D93" s="32"/>
    </row>
    <row r="96" ht="15.75">
      <c r="C96" s="45"/>
    </row>
    <row r="97" ht="15.75">
      <c r="C97" s="56"/>
    </row>
    <row r="99" ht="15.75">
      <c r="C99" s="59"/>
    </row>
    <row r="100" ht="15.75">
      <c r="C100" s="56"/>
    </row>
    <row r="101" ht="15.75">
      <c r="C101" s="59"/>
    </row>
    <row r="108" ht="15.75">
      <c r="C108" s="59"/>
    </row>
  </sheetData>
  <sheetProtection/>
  <mergeCells count="8">
    <mergeCell ref="A92:B92"/>
    <mergeCell ref="A93:B93"/>
    <mergeCell ref="B1:D1"/>
    <mergeCell ref="F1:J1"/>
    <mergeCell ref="A5:A7"/>
    <mergeCell ref="B5:B7"/>
    <mergeCell ref="C5:D5"/>
    <mergeCell ref="A3:D3"/>
  </mergeCells>
  <printOptions/>
  <pageMargins left="0.7" right="0.7" top="0.75" bottom="0.75" header="0.3" footer="0.3"/>
  <pageSetup fitToHeight="1" fitToWidth="1" horizontalDpi="600" verticalDpi="600" orientation="portrait" paperSize="9" scale="4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99"/>
  <sheetViews>
    <sheetView zoomScale="87" zoomScaleNormal="87" zoomScalePageLayoutView="0" workbookViewId="0" topLeftCell="A1">
      <selection activeCell="A3" sqref="A3:D3"/>
    </sheetView>
  </sheetViews>
  <sheetFormatPr defaultColWidth="9.140625" defaultRowHeight="15"/>
  <cols>
    <col min="1" max="1" width="9.140625" style="13" customWidth="1"/>
    <col min="2" max="2" width="52.140625" style="13" customWidth="1"/>
    <col min="3" max="3" width="13.28125" style="13" customWidth="1"/>
    <col min="4" max="4" width="12.140625" style="13" customWidth="1"/>
    <col min="5" max="5" width="12.57421875" style="13" bestFit="1" customWidth="1"/>
    <col min="6" max="7" width="11.28125" style="13" customWidth="1"/>
    <col min="8" max="8" width="11.57421875" style="13" bestFit="1" customWidth="1"/>
    <col min="9" max="16384" width="9.140625" style="13" customWidth="1"/>
  </cols>
  <sheetData>
    <row r="1" spans="2:10" ht="37.5" customHeight="1">
      <c r="B1" s="77" t="s">
        <v>57</v>
      </c>
      <c r="C1" s="77"/>
      <c r="D1" s="77"/>
      <c r="F1" s="78"/>
      <c r="G1" s="78"/>
      <c r="H1" s="78"/>
      <c r="I1" s="78"/>
      <c r="J1" s="78"/>
    </row>
    <row r="2" spans="2:10" ht="15.75" customHeight="1">
      <c r="B2" s="14"/>
      <c r="C2" s="14"/>
      <c r="D2" s="14"/>
      <c r="F2" s="15"/>
      <c r="G2" s="15"/>
      <c r="H2" s="15"/>
      <c r="I2" s="15"/>
      <c r="J2" s="15"/>
    </row>
    <row r="3" spans="1:10" ht="48.75" customHeight="1">
      <c r="A3" s="81" t="s">
        <v>58</v>
      </c>
      <c r="B3" s="81"/>
      <c r="C3" s="81"/>
      <c r="D3" s="81"/>
      <c r="E3" s="9"/>
      <c r="F3" s="16"/>
      <c r="G3" s="16"/>
      <c r="H3" s="16"/>
      <c r="I3" s="16"/>
      <c r="J3" s="16"/>
    </row>
    <row r="4" spans="3:5" ht="15.75">
      <c r="C4" s="10"/>
      <c r="D4" s="10"/>
      <c r="E4" s="10"/>
    </row>
    <row r="5" spans="1:4" ht="19.5" customHeight="1">
      <c r="A5" s="79" t="s">
        <v>59</v>
      </c>
      <c r="B5" s="79" t="s">
        <v>60</v>
      </c>
      <c r="C5" s="80">
        <v>44256</v>
      </c>
      <c r="D5" s="80"/>
    </row>
    <row r="6" spans="1:4" ht="31.5">
      <c r="A6" s="79"/>
      <c r="B6" s="79"/>
      <c r="C6" s="11" t="s">
        <v>61</v>
      </c>
      <c r="D6" s="12" t="s">
        <v>62</v>
      </c>
    </row>
    <row r="7" spans="1:4" ht="15.75">
      <c r="A7" s="79"/>
      <c r="B7" s="79"/>
      <c r="C7" s="12" t="s">
        <v>63</v>
      </c>
      <c r="D7" s="12" t="s">
        <v>64</v>
      </c>
    </row>
    <row r="8" spans="1:8" s="19" customFormat="1" ht="15.75">
      <c r="A8" s="12">
        <v>1</v>
      </c>
      <c r="B8" s="17" t="s">
        <v>65</v>
      </c>
      <c r="C8" s="18"/>
      <c r="D8" s="18"/>
      <c r="H8" s="20"/>
    </row>
    <row r="9" spans="1:6" ht="15.75">
      <c r="A9" s="12"/>
      <c r="B9" s="22" t="s">
        <v>66</v>
      </c>
      <c r="C9" s="43">
        <v>1368296</v>
      </c>
      <c r="D9" s="24">
        <v>3.8087892044801217</v>
      </c>
      <c r="F9" s="25"/>
    </row>
    <row r="10" spans="1:4" ht="15.75">
      <c r="A10" s="12"/>
      <c r="B10" s="22" t="s">
        <v>67</v>
      </c>
      <c r="C10" s="23">
        <v>1809.3909999999994</v>
      </c>
      <c r="D10" s="24">
        <v>850.25492</v>
      </c>
    </row>
    <row r="11" spans="1:4" s="19" customFormat="1" ht="15.75">
      <c r="A11" s="12">
        <v>2</v>
      </c>
      <c r="B11" s="17" t="s">
        <v>68</v>
      </c>
      <c r="C11" s="26"/>
      <c r="D11" s="27"/>
    </row>
    <row r="12" spans="1:7" ht="15.75">
      <c r="A12" s="12"/>
      <c r="B12" s="22" t="s">
        <v>66</v>
      </c>
      <c r="C12" s="43">
        <v>1103670</v>
      </c>
      <c r="D12" s="24">
        <v>3.630130979670856</v>
      </c>
      <c r="G12" s="28"/>
    </row>
    <row r="13" spans="1:5" ht="15.75">
      <c r="A13" s="12"/>
      <c r="B13" s="22" t="s">
        <v>67</v>
      </c>
      <c r="C13" s="43">
        <v>1553</v>
      </c>
      <c r="D13" s="24">
        <v>850.01027</v>
      </c>
      <c r="E13" s="29"/>
    </row>
    <row r="14" spans="1:4" s="19" customFormat="1" ht="15.75">
      <c r="A14" s="12">
        <v>3</v>
      </c>
      <c r="B14" s="17" t="s">
        <v>69</v>
      </c>
      <c r="C14" s="26"/>
      <c r="D14" s="27"/>
    </row>
    <row r="15" spans="1:4" ht="15.75">
      <c r="A15" s="12"/>
      <c r="B15" s="30" t="s">
        <v>66</v>
      </c>
      <c r="C15" s="43">
        <v>773853</v>
      </c>
      <c r="D15" s="24">
        <v>2.8328491220770182</v>
      </c>
    </row>
    <row r="16" spans="1:4" ht="15.75">
      <c r="A16" s="12"/>
      <c r="B16" s="30" t="s">
        <v>67</v>
      </c>
      <c r="C16" s="43">
        <v>924</v>
      </c>
      <c r="D16" s="24">
        <v>849.69408</v>
      </c>
    </row>
    <row r="17" spans="1:4" ht="15.75">
      <c r="A17" s="12">
        <v>4</v>
      </c>
      <c r="B17" s="46" t="s">
        <v>70</v>
      </c>
      <c r="C17" s="23"/>
      <c r="D17" s="24"/>
    </row>
    <row r="18" spans="1:4" ht="15.75">
      <c r="A18" s="12"/>
      <c r="B18" s="30" t="s">
        <v>66</v>
      </c>
      <c r="C18" s="43">
        <v>14203</v>
      </c>
      <c r="D18" s="24">
        <v>2.8170956840104204</v>
      </c>
    </row>
    <row r="19" spans="1:4" ht="15.75">
      <c r="A19" s="12"/>
      <c r="B19" s="30" t="s">
        <v>67</v>
      </c>
      <c r="C19" s="47">
        <v>19</v>
      </c>
      <c r="D19" s="48">
        <v>851.02683</v>
      </c>
    </row>
    <row r="20" spans="1:4" s="19" customFormat="1" ht="15.75">
      <c r="A20" s="12">
        <v>5</v>
      </c>
      <c r="B20" s="17" t="s">
        <v>71</v>
      </c>
      <c r="C20" s="49"/>
      <c r="D20" s="49"/>
    </row>
    <row r="21" spans="1:4" ht="15.75">
      <c r="A21" s="12"/>
      <c r="B21" s="30" t="s">
        <v>66</v>
      </c>
      <c r="C21" s="43">
        <v>11977</v>
      </c>
      <c r="D21" s="50">
        <v>2.793319696084161</v>
      </c>
    </row>
    <row r="22" spans="1:4" ht="15.75">
      <c r="A22" s="12"/>
      <c r="B22" s="30" t="s">
        <v>67</v>
      </c>
      <c r="C22" s="47">
        <v>17.64</v>
      </c>
      <c r="D22" s="50">
        <v>850.07055</v>
      </c>
    </row>
    <row r="23" spans="1:4" ht="15.75">
      <c r="A23" s="12">
        <v>6</v>
      </c>
      <c r="B23" s="17" t="s">
        <v>72</v>
      </c>
      <c r="C23" s="26"/>
      <c r="D23" s="27"/>
    </row>
    <row r="24" spans="1:4" ht="15.75">
      <c r="A24" s="12"/>
      <c r="B24" s="30" t="s">
        <v>66</v>
      </c>
      <c r="C24" s="43">
        <v>98530</v>
      </c>
      <c r="D24" s="24">
        <v>2.9383859738150813</v>
      </c>
    </row>
    <row r="25" spans="1:4" ht="15.75">
      <c r="A25" s="12"/>
      <c r="B25" s="30" t="s">
        <v>67</v>
      </c>
      <c r="C25" s="43">
        <v>62.422</v>
      </c>
      <c r="D25" s="24">
        <v>849.02226</v>
      </c>
    </row>
    <row r="26" spans="1:4" ht="15.75">
      <c r="A26" s="12">
        <v>7</v>
      </c>
      <c r="B26" s="17" t="s">
        <v>73</v>
      </c>
      <c r="C26" s="43"/>
      <c r="D26" s="24"/>
    </row>
    <row r="27" spans="1:4" ht="15.75">
      <c r="A27" s="12"/>
      <c r="B27" s="30" t="s">
        <v>66</v>
      </c>
      <c r="C27" s="43">
        <v>222369</v>
      </c>
      <c r="D27" s="24">
        <v>2.713748049413362</v>
      </c>
    </row>
    <row r="28" spans="1:4" ht="15.75">
      <c r="A28" s="12"/>
      <c r="B28" s="30" t="s">
        <v>67</v>
      </c>
      <c r="C28" s="43">
        <v>220</v>
      </c>
      <c r="D28" s="24">
        <v>849.75634</v>
      </c>
    </row>
    <row r="29" spans="1:4" ht="15.75">
      <c r="A29" s="12">
        <v>8</v>
      </c>
      <c r="B29" s="17" t="s">
        <v>74</v>
      </c>
      <c r="C29" s="43"/>
      <c r="D29" s="24"/>
    </row>
    <row r="30" spans="1:4" ht="15.75">
      <c r="A30" s="12"/>
      <c r="B30" s="30" t="s">
        <v>66</v>
      </c>
      <c r="C30" s="43">
        <v>636632</v>
      </c>
      <c r="D30" s="24">
        <v>2.8504398276136507</v>
      </c>
    </row>
    <row r="31" spans="1:4" ht="15.75">
      <c r="A31" s="12"/>
      <c r="B31" s="30" t="s">
        <v>67</v>
      </c>
      <c r="C31" s="43">
        <v>1938</v>
      </c>
      <c r="D31" s="24">
        <v>886.32197</v>
      </c>
    </row>
    <row r="32" spans="1:4" ht="15.75">
      <c r="A32" s="12">
        <v>9</v>
      </c>
      <c r="B32" s="17" t="s">
        <v>75</v>
      </c>
      <c r="C32" s="43"/>
      <c r="D32" s="24"/>
    </row>
    <row r="33" spans="1:4" ht="15.75">
      <c r="A33" s="12"/>
      <c r="B33" s="30" t="s">
        <v>66</v>
      </c>
      <c r="C33" s="43">
        <v>52928</v>
      </c>
      <c r="D33" s="24">
        <v>2.710867593712213</v>
      </c>
    </row>
    <row r="34" spans="1:4" ht="15.75">
      <c r="A34" s="12"/>
      <c r="B34" s="30" t="s">
        <v>67</v>
      </c>
      <c r="C34" s="43">
        <v>73</v>
      </c>
      <c r="D34" s="24">
        <v>845.83738</v>
      </c>
    </row>
    <row r="35" spans="1:4" ht="15.75">
      <c r="A35" s="12">
        <v>10</v>
      </c>
      <c r="B35" s="17" t="s">
        <v>97</v>
      </c>
      <c r="C35" s="43"/>
      <c r="D35" s="24"/>
    </row>
    <row r="36" spans="1:4" ht="15.75">
      <c r="A36" s="12"/>
      <c r="B36" s="30" t="s">
        <v>66</v>
      </c>
      <c r="C36" s="43">
        <v>24793</v>
      </c>
      <c r="D36" s="24">
        <v>3.0278998104303634</v>
      </c>
    </row>
    <row r="37" spans="1:4" ht="15.75">
      <c r="A37" s="12"/>
      <c r="B37" s="30" t="s">
        <v>67</v>
      </c>
      <c r="C37" s="43">
        <v>0</v>
      </c>
      <c r="D37" s="24">
        <v>0</v>
      </c>
    </row>
    <row r="38" spans="1:4" ht="15.75">
      <c r="A38" s="12">
        <v>11</v>
      </c>
      <c r="B38" s="17" t="s">
        <v>76</v>
      </c>
      <c r="C38" s="43"/>
      <c r="D38" s="24"/>
    </row>
    <row r="39" spans="1:4" ht="15.75">
      <c r="A39" s="12"/>
      <c r="B39" s="30" t="s">
        <v>66</v>
      </c>
      <c r="C39" s="43"/>
      <c r="D39" s="24"/>
    </row>
    <row r="40" spans="1:4" ht="15.75">
      <c r="A40" s="12"/>
      <c r="B40" s="30" t="s">
        <v>67</v>
      </c>
      <c r="C40" s="23"/>
      <c r="D40" s="24"/>
    </row>
    <row r="41" spans="1:4" ht="15.75">
      <c r="A41" s="12">
        <v>12</v>
      </c>
      <c r="B41" s="17" t="s">
        <v>77</v>
      </c>
      <c r="C41" s="23"/>
      <c r="D41" s="24"/>
    </row>
    <row r="42" spans="1:4" ht="15.75">
      <c r="A42" s="12"/>
      <c r="B42" s="30" t="s">
        <v>66</v>
      </c>
      <c r="C42" s="43">
        <v>26738</v>
      </c>
      <c r="D42" s="24">
        <v>3.350660109207869</v>
      </c>
    </row>
    <row r="43" spans="1:4" ht="15.75">
      <c r="A43" s="12"/>
      <c r="B43" s="30" t="s">
        <v>67</v>
      </c>
      <c r="C43" s="43">
        <v>0</v>
      </c>
      <c r="D43" s="24">
        <v>0</v>
      </c>
    </row>
    <row r="44" spans="1:4" ht="15.75">
      <c r="A44" s="12">
        <v>13</v>
      </c>
      <c r="B44" s="17" t="s">
        <v>78</v>
      </c>
      <c r="C44" s="43"/>
      <c r="D44" s="24"/>
    </row>
    <row r="45" spans="1:4" ht="15.75">
      <c r="A45" s="12"/>
      <c r="B45" s="30" t="s">
        <v>66</v>
      </c>
      <c r="C45" s="43">
        <v>28717</v>
      </c>
      <c r="D45" s="24">
        <v>2.9060911655117176</v>
      </c>
    </row>
    <row r="46" spans="1:4" ht="15.75">
      <c r="A46" s="12"/>
      <c r="B46" s="30" t="s">
        <v>67</v>
      </c>
      <c r="C46" s="43">
        <v>38.247</v>
      </c>
      <c r="D46" s="24">
        <v>845.6358</v>
      </c>
    </row>
    <row r="47" spans="1:4" ht="15.75">
      <c r="A47" s="12">
        <v>14</v>
      </c>
      <c r="B47" s="17" t="s">
        <v>79</v>
      </c>
      <c r="C47" s="43"/>
      <c r="D47" s="24"/>
    </row>
    <row r="48" spans="1:4" ht="15.75">
      <c r="A48" s="12"/>
      <c r="B48" s="30" t="s">
        <v>66</v>
      </c>
      <c r="C48" s="43">
        <v>31786</v>
      </c>
      <c r="D48" s="24">
        <v>2.7582759705530737</v>
      </c>
    </row>
    <row r="49" spans="1:4" ht="15.75">
      <c r="A49" s="12"/>
      <c r="B49" s="30" t="s">
        <v>67</v>
      </c>
      <c r="C49" s="43">
        <v>42</v>
      </c>
      <c r="D49" s="24">
        <v>849.8942</v>
      </c>
    </row>
    <row r="50" spans="1:4" ht="15.75">
      <c r="A50" s="12">
        <v>15</v>
      </c>
      <c r="B50" s="17" t="s">
        <v>80</v>
      </c>
      <c r="C50" s="43"/>
      <c r="D50" s="24"/>
    </row>
    <row r="51" spans="1:4" ht="15.75">
      <c r="A51" s="12"/>
      <c r="B51" s="30" t="s">
        <v>66</v>
      </c>
      <c r="C51" s="51">
        <v>18117</v>
      </c>
      <c r="D51" s="52">
        <v>2.7491996467406303</v>
      </c>
    </row>
    <row r="52" spans="1:4" ht="15.75">
      <c r="A52" s="12"/>
      <c r="B52" s="30" t="s">
        <v>67</v>
      </c>
      <c r="C52" s="23">
        <v>11.348</v>
      </c>
      <c r="D52" s="24">
        <v>849.36244</v>
      </c>
    </row>
    <row r="53" spans="1:4" ht="15.75">
      <c r="A53" s="12">
        <v>16</v>
      </c>
      <c r="B53" s="17" t="s">
        <v>81</v>
      </c>
      <c r="C53" s="23"/>
      <c r="D53" s="24"/>
    </row>
    <row r="54" spans="1:4" ht="15.75">
      <c r="A54" s="12"/>
      <c r="B54" s="30" t="s">
        <v>66</v>
      </c>
      <c r="C54" s="43">
        <v>10185</v>
      </c>
      <c r="D54" s="52">
        <v>3.011785959744723</v>
      </c>
    </row>
    <row r="55" spans="1:4" ht="15.75">
      <c r="A55" s="12"/>
      <c r="B55" s="30" t="s">
        <v>67</v>
      </c>
      <c r="C55" s="43">
        <v>0</v>
      </c>
      <c r="D55" s="24">
        <v>0</v>
      </c>
    </row>
    <row r="56" spans="1:4" ht="15.75">
      <c r="A56" s="12">
        <v>17</v>
      </c>
      <c r="B56" s="17" t="s">
        <v>82</v>
      </c>
      <c r="C56" s="43"/>
      <c r="D56" s="24"/>
    </row>
    <row r="57" spans="1:6" ht="15.75">
      <c r="A57" s="12"/>
      <c r="B57" s="30" t="s">
        <v>66</v>
      </c>
      <c r="C57" s="43">
        <v>69194</v>
      </c>
      <c r="D57" s="24">
        <v>2.9814131283059226</v>
      </c>
      <c r="F57" s="45"/>
    </row>
    <row r="58" spans="1:4" ht="15.75">
      <c r="A58" s="12"/>
      <c r="B58" s="30" t="s">
        <v>67</v>
      </c>
      <c r="C58" s="43">
        <v>81</v>
      </c>
      <c r="D58" s="24">
        <v>860.90982</v>
      </c>
    </row>
    <row r="59" spans="1:4" ht="15.75">
      <c r="A59" s="12">
        <v>18</v>
      </c>
      <c r="B59" s="17" t="s">
        <v>83</v>
      </c>
      <c r="C59" s="43"/>
      <c r="D59" s="24"/>
    </row>
    <row r="60" spans="1:4" ht="15.75">
      <c r="A60" s="12"/>
      <c r="B60" s="30" t="s">
        <v>66</v>
      </c>
      <c r="C60" s="43">
        <v>81414</v>
      </c>
      <c r="D60" s="58">
        <f>'[3]Март 2021'!G70/'[3]Март 2021'!F70/1.2</f>
        <v>2.8277389842860767</v>
      </c>
    </row>
    <row r="61" spans="1:4" ht="15.75">
      <c r="A61" s="12"/>
      <c r="B61" s="30" t="s">
        <v>67</v>
      </c>
      <c r="C61" s="43">
        <v>97</v>
      </c>
      <c r="D61" s="24">
        <v>867.6245</v>
      </c>
    </row>
    <row r="62" spans="1:4" ht="15.75">
      <c r="A62" s="12">
        <v>19</v>
      </c>
      <c r="B62" s="17" t="s">
        <v>84</v>
      </c>
      <c r="C62" s="43"/>
      <c r="D62" s="24"/>
    </row>
    <row r="63" spans="1:4" ht="15.75">
      <c r="A63" s="12"/>
      <c r="B63" s="30" t="s">
        <v>66</v>
      </c>
      <c r="C63" s="43">
        <v>15667</v>
      </c>
      <c r="D63" s="58">
        <f>'[3]Март 2021'!G69/'[3]Март 2021'!F69/1.2</f>
        <v>2.3569400651049977</v>
      </c>
    </row>
    <row r="64" spans="1:4" ht="15.75">
      <c r="A64" s="12"/>
      <c r="B64" s="30" t="s">
        <v>67</v>
      </c>
      <c r="C64" s="43">
        <v>0</v>
      </c>
      <c r="D64" s="24">
        <v>0</v>
      </c>
    </row>
    <row r="65" spans="1:4" ht="15.75">
      <c r="A65" s="12">
        <v>20</v>
      </c>
      <c r="B65" s="17" t="s">
        <v>85</v>
      </c>
      <c r="C65" s="43"/>
      <c r="D65" s="24"/>
    </row>
    <row r="66" spans="1:4" ht="15.75">
      <c r="A66" s="12"/>
      <c r="B66" s="30" t="s">
        <v>66</v>
      </c>
      <c r="C66" s="43">
        <v>29295</v>
      </c>
      <c r="D66" s="24">
        <v>3.216786140979689</v>
      </c>
    </row>
    <row r="67" spans="1:4" ht="15.75">
      <c r="A67" s="12"/>
      <c r="B67" s="30" t="s">
        <v>67</v>
      </c>
      <c r="C67" s="43">
        <v>38</v>
      </c>
      <c r="D67" s="24">
        <v>865.61901</v>
      </c>
    </row>
    <row r="68" spans="1:4" ht="15.75">
      <c r="A68" s="12">
        <v>21</v>
      </c>
      <c r="B68" s="17" t="s">
        <v>86</v>
      </c>
      <c r="C68" s="43"/>
      <c r="D68" s="24"/>
    </row>
    <row r="69" spans="1:4" ht="15.75">
      <c r="A69" s="12"/>
      <c r="B69" s="30" t="s">
        <v>66</v>
      </c>
      <c r="C69" s="43">
        <v>18249</v>
      </c>
      <c r="D69" s="24">
        <v>2.5341985862239027</v>
      </c>
    </row>
    <row r="70" spans="1:4" ht="15.75">
      <c r="A70" s="12"/>
      <c r="B70" s="30" t="s">
        <v>67</v>
      </c>
      <c r="C70" s="43">
        <v>22</v>
      </c>
      <c r="D70" s="24">
        <v>849.05735</v>
      </c>
    </row>
    <row r="71" spans="1:4" ht="15.75">
      <c r="A71" s="12">
        <v>22</v>
      </c>
      <c r="B71" s="17" t="s">
        <v>95</v>
      </c>
      <c r="C71" s="23"/>
      <c r="D71" s="24"/>
    </row>
    <row r="72" spans="1:4" ht="15.75">
      <c r="A72" s="12"/>
      <c r="B72" s="30" t="s">
        <v>66</v>
      </c>
      <c r="C72" s="43">
        <v>21554</v>
      </c>
      <c r="D72" s="24">
        <v>3.090461167300733</v>
      </c>
    </row>
    <row r="73" spans="1:4" ht="15.75">
      <c r="A73" s="12"/>
      <c r="B73" s="30" t="s">
        <v>67</v>
      </c>
      <c r="C73" s="43">
        <v>27.945999999999998</v>
      </c>
      <c r="D73" s="24">
        <v>851.91331</v>
      </c>
    </row>
    <row r="74" spans="1:4" ht="15.75">
      <c r="A74" s="12">
        <v>23</v>
      </c>
      <c r="B74" s="17" t="s">
        <v>98</v>
      </c>
      <c r="C74" s="43"/>
      <c r="D74" s="24"/>
    </row>
    <row r="75" spans="1:4" ht="15.75">
      <c r="A75" s="12"/>
      <c r="B75" s="30" t="s">
        <v>66</v>
      </c>
      <c r="C75" s="43">
        <v>38549</v>
      </c>
      <c r="D75" s="24">
        <v>6.624229941113907</v>
      </c>
    </row>
    <row r="76" spans="1:4" ht="15.75">
      <c r="A76" s="12"/>
      <c r="B76" s="30" t="s">
        <v>67</v>
      </c>
      <c r="C76" s="43">
        <v>0</v>
      </c>
      <c r="D76" s="24">
        <v>0</v>
      </c>
    </row>
    <row r="77" spans="1:4" ht="15.75">
      <c r="A77" s="12">
        <v>24</v>
      </c>
      <c r="B77" s="17" t="s">
        <v>87</v>
      </c>
      <c r="C77" s="43"/>
      <c r="D77" s="24"/>
    </row>
    <row r="78" spans="1:4" ht="15.75">
      <c r="A78" s="12"/>
      <c r="B78" s="30" t="s">
        <v>66</v>
      </c>
      <c r="C78" s="43">
        <v>21312</v>
      </c>
      <c r="D78" s="24">
        <v>2.5335499562062065</v>
      </c>
    </row>
    <row r="79" spans="1:4" ht="15.75">
      <c r="A79" s="12"/>
      <c r="B79" s="30" t="s">
        <v>67</v>
      </c>
      <c r="C79" s="43">
        <v>0</v>
      </c>
      <c r="D79" s="24">
        <v>0</v>
      </c>
    </row>
    <row r="80" spans="1:4" ht="15.75">
      <c r="A80" s="12">
        <v>25</v>
      </c>
      <c r="B80" s="17" t="s">
        <v>88</v>
      </c>
      <c r="C80" s="43"/>
      <c r="D80" s="24"/>
    </row>
    <row r="81" spans="1:4" ht="15.75">
      <c r="A81" s="12"/>
      <c r="B81" s="30" t="s">
        <v>66</v>
      </c>
      <c r="C81" s="43">
        <v>62000</v>
      </c>
      <c r="D81" s="24">
        <f>'[3]Март 2021'!G79/'[3]Март 2021'!F79/1.2</f>
        <v>2.7694017473118278</v>
      </c>
    </row>
    <row r="82" spans="1:4" ht="15.75">
      <c r="A82" s="12"/>
      <c r="B82" s="30" t="s">
        <v>67</v>
      </c>
      <c r="C82" s="43">
        <v>76</v>
      </c>
      <c r="D82" s="24">
        <v>849.44238</v>
      </c>
    </row>
    <row r="83" spans="1:4" ht="15.75">
      <c r="A83" s="12">
        <v>26</v>
      </c>
      <c r="B83" s="17" t="s">
        <v>96</v>
      </c>
      <c r="C83" s="43"/>
      <c r="D83" s="24"/>
    </row>
    <row r="84" spans="1:4" ht="15.75">
      <c r="A84" s="21"/>
      <c r="B84" s="30" t="s">
        <v>66</v>
      </c>
      <c r="C84" s="43">
        <v>240311</v>
      </c>
      <c r="D84" s="24">
        <v>4.632790495094551</v>
      </c>
    </row>
    <row r="85" spans="1:4" ht="15.75">
      <c r="A85" s="21"/>
      <c r="B85" s="30" t="s">
        <v>67</v>
      </c>
      <c r="C85" s="43">
        <v>490.833</v>
      </c>
      <c r="D85" s="24">
        <v>892.06084</v>
      </c>
    </row>
    <row r="86" spans="1:4" ht="15.75">
      <c r="A86" s="12">
        <v>27</v>
      </c>
      <c r="B86" s="17" t="s">
        <v>89</v>
      </c>
      <c r="C86" s="23"/>
      <c r="D86" s="31"/>
    </row>
    <row r="87" spans="1:4" ht="15.75">
      <c r="A87" s="21"/>
      <c r="B87" s="30" t="s">
        <v>66</v>
      </c>
      <c r="C87" s="23"/>
      <c r="D87" s="24"/>
    </row>
    <row r="88" spans="1:4" ht="15.75">
      <c r="A88" s="21"/>
      <c r="B88" s="30" t="s">
        <v>67</v>
      </c>
      <c r="C88" s="23"/>
      <c r="D88" s="31"/>
    </row>
    <row r="89" spans="1:4" s="19" customFormat="1" ht="15.75">
      <c r="A89" s="12">
        <v>28</v>
      </c>
      <c r="B89" s="17" t="s">
        <v>90</v>
      </c>
      <c r="C89" s="26"/>
      <c r="D89" s="27"/>
    </row>
    <row r="90" spans="1:4" ht="15.75">
      <c r="A90" s="21"/>
      <c r="B90" s="22" t="s">
        <v>66</v>
      </c>
      <c r="C90" s="43">
        <v>12795604</v>
      </c>
      <c r="D90" s="24">
        <v>3.853701487218045</v>
      </c>
    </row>
    <row r="91" spans="1:4" ht="15.75">
      <c r="A91" s="21"/>
      <c r="B91" s="22" t="s">
        <v>67</v>
      </c>
      <c r="C91" s="23">
        <v>0</v>
      </c>
      <c r="D91" s="24">
        <v>0</v>
      </c>
    </row>
    <row r="92" spans="1:4" s="19" customFormat="1" ht="15.75">
      <c r="A92" s="12">
        <v>29</v>
      </c>
      <c r="B92" s="17" t="s">
        <v>91</v>
      </c>
      <c r="C92" s="26"/>
      <c r="D92" s="27"/>
    </row>
    <row r="93" spans="1:4" ht="15.75">
      <c r="A93" s="21"/>
      <c r="B93" s="30" t="s">
        <v>66</v>
      </c>
      <c r="C93" s="43">
        <v>18547</v>
      </c>
      <c r="D93" s="24">
        <v>2.8557529519598854</v>
      </c>
    </row>
    <row r="94" spans="1:4" ht="15.75">
      <c r="A94" s="21"/>
      <c r="B94" s="30" t="s">
        <v>67</v>
      </c>
      <c r="C94" s="23">
        <v>0</v>
      </c>
      <c r="D94" s="24">
        <v>0</v>
      </c>
    </row>
    <row r="95" spans="1:4" ht="15.75">
      <c r="A95" s="12">
        <v>30</v>
      </c>
      <c r="B95" s="17" t="s">
        <v>92</v>
      </c>
      <c r="C95" s="23"/>
      <c r="D95" s="24"/>
    </row>
    <row r="96" spans="1:4" ht="15.75">
      <c r="A96" s="21"/>
      <c r="B96" s="30" t="s">
        <v>66</v>
      </c>
      <c r="C96" s="23">
        <v>0</v>
      </c>
      <c r="D96" s="24">
        <v>0</v>
      </c>
    </row>
    <row r="97" spans="1:4" ht="15.75">
      <c r="A97" s="21"/>
      <c r="B97" s="30" t="s">
        <v>67</v>
      </c>
      <c r="C97" s="23">
        <v>0</v>
      </c>
      <c r="D97" s="24">
        <v>0</v>
      </c>
    </row>
    <row r="98" spans="1:4" ht="15.75">
      <c r="A98" s="76" t="s">
        <v>93</v>
      </c>
      <c r="B98" s="76"/>
      <c r="C98" s="44">
        <f>C9+C12+C15+C18+C21+C24+C27+C33+C30+C36+C39+C42+C45+C48+C51+C54+C57+C60+C63+C66+C69+C72+C75+C78+C81+C84+C90+C93</f>
        <v>17834490</v>
      </c>
      <c r="D98" s="32"/>
    </row>
    <row r="99" spans="1:4" ht="15.75">
      <c r="A99" s="76" t="s">
        <v>94</v>
      </c>
      <c r="B99" s="76"/>
      <c r="C99" s="44">
        <f>C10+C13+C16+C25+C28+C34+C31+C37+C40+C43+C46+C49+C52+C55+C58+C61+C64+C67+C70+C73+C76+C79+C82+C85+C88+C91+C94+C97</f>
        <v>7504.186999999999</v>
      </c>
      <c r="D99" s="32"/>
    </row>
  </sheetData>
  <sheetProtection/>
  <mergeCells count="8">
    <mergeCell ref="A98:B98"/>
    <mergeCell ref="A99:B99"/>
    <mergeCell ref="B1:D1"/>
    <mergeCell ref="F1:J1"/>
    <mergeCell ref="A5:A7"/>
    <mergeCell ref="B5:B7"/>
    <mergeCell ref="C5:D5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99"/>
  <sheetViews>
    <sheetView zoomScale="87" zoomScaleNormal="87" zoomScalePageLayoutView="0" workbookViewId="0" topLeftCell="A1">
      <selection activeCell="A3" sqref="A3:D3"/>
    </sheetView>
  </sheetViews>
  <sheetFormatPr defaultColWidth="9.140625" defaultRowHeight="15"/>
  <cols>
    <col min="1" max="1" width="9.140625" style="13" customWidth="1"/>
    <col min="2" max="2" width="52.140625" style="13" customWidth="1"/>
    <col min="3" max="3" width="13.28125" style="13" customWidth="1"/>
    <col min="4" max="4" width="12.140625" style="13" customWidth="1"/>
    <col min="5" max="5" width="12.57421875" style="13" bestFit="1" customWidth="1"/>
    <col min="6" max="7" width="11.28125" style="13" customWidth="1"/>
    <col min="8" max="8" width="11.57421875" style="13" bestFit="1" customWidth="1"/>
    <col min="9" max="16384" width="9.140625" style="13" customWidth="1"/>
  </cols>
  <sheetData>
    <row r="1" spans="2:10" ht="37.5" customHeight="1">
      <c r="B1" s="77" t="s">
        <v>57</v>
      </c>
      <c r="C1" s="77"/>
      <c r="D1" s="77"/>
      <c r="F1" s="78"/>
      <c r="G1" s="78"/>
      <c r="H1" s="78"/>
      <c r="I1" s="78"/>
      <c r="J1" s="78"/>
    </row>
    <row r="2" spans="2:10" ht="15.75" customHeight="1">
      <c r="B2" s="14"/>
      <c r="C2" s="14"/>
      <c r="D2" s="14"/>
      <c r="F2" s="15"/>
      <c r="G2" s="15"/>
      <c r="H2" s="15"/>
      <c r="I2" s="15"/>
      <c r="J2" s="15"/>
    </row>
    <row r="3" spans="1:10" ht="48.75" customHeight="1">
      <c r="A3" s="81" t="s">
        <v>58</v>
      </c>
      <c r="B3" s="81"/>
      <c r="C3" s="81"/>
      <c r="D3" s="81"/>
      <c r="E3" s="9"/>
      <c r="F3" s="16"/>
      <c r="G3" s="16"/>
      <c r="H3" s="16"/>
      <c r="I3" s="16"/>
      <c r="J3" s="16"/>
    </row>
    <row r="4" spans="3:5" ht="15.75">
      <c r="C4" s="10"/>
      <c r="D4" s="10"/>
      <c r="E4" s="10"/>
    </row>
    <row r="5" spans="1:4" ht="19.5" customHeight="1">
      <c r="A5" s="79" t="s">
        <v>59</v>
      </c>
      <c r="B5" s="79" t="s">
        <v>60</v>
      </c>
      <c r="C5" s="80">
        <v>44287</v>
      </c>
      <c r="D5" s="80"/>
    </row>
    <row r="6" spans="1:4" ht="31.5">
      <c r="A6" s="79"/>
      <c r="B6" s="79"/>
      <c r="C6" s="11" t="s">
        <v>61</v>
      </c>
      <c r="D6" s="12" t="s">
        <v>62</v>
      </c>
    </row>
    <row r="7" spans="1:4" ht="15.75">
      <c r="A7" s="79"/>
      <c r="B7" s="79"/>
      <c r="C7" s="12" t="s">
        <v>63</v>
      </c>
      <c r="D7" s="12" t="s">
        <v>64</v>
      </c>
    </row>
    <row r="8" spans="1:8" s="19" customFormat="1" ht="15.75">
      <c r="A8" s="12">
        <v>1</v>
      </c>
      <c r="B8" s="17" t="s">
        <v>65</v>
      </c>
      <c r="C8" s="18"/>
      <c r="D8" s="18"/>
      <c r="H8" s="20"/>
    </row>
    <row r="9" spans="1:6" ht="15.75">
      <c r="A9" s="12"/>
      <c r="B9" s="22" t="s">
        <v>66</v>
      </c>
      <c r="C9" s="43">
        <v>1236288</v>
      </c>
      <c r="D9" s="24">
        <v>3.7968263530288513</v>
      </c>
      <c r="F9" s="25"/>
    </row>
    <row r="10" spans="1:4" ht="15.75">
      <c r="A10" s="12"/>
      <c r="B10" s="22" t="s">
        <v>67</v>
      </c>
      <c r="C10" s="23">
        <v>1698.1409999999998</v>
      </c>
      <c r="D10" s="24">
        <f>915423.41/1000</f>
        <v>915.42341</v>
      </c>
    </row>
    <row r="11" spans="1:4" s="19" customFormat="1" ht="15.75">
      <c r="A11" s="12">
        <v>2</v>
      </c>
      <c r="B11" s="17" t="s">
        <v>68</v>
      </c>
      <c r="C11" s="26"/>
      <c r="D11" s="27"/>
    </row>
    <row r="12" spans="1:7" ht="15.75">
      <c r="A12" s="12"/>
      <c r="B12" s="22" t="s">
        <v>66</v>
      </c>
      <c r="C12" s="43">
        <v>1026201</v>
      </c>
      <c r="D12" s="24">
        <v>3.627234349476045</v>
      </c>
      <c r="G12" s="28"/>
    </row>
    <row r="13" spans="1:5" ht="15.75">
      <c r="A13" s="12"/>
      <c r="B13" s="22" t="s">
        <v>67</v>
      </c>
      <c r="C13" s="43">
        <v>1440</v>
      </c>
      <c r="D13" s="24">
        <v>917.14414</v>
      </c>
      <c r="E13" s="29"/>
    </row>
    <row r="14" spans="1:4" s="19" customFormat="1" ht="15.75">
      <c r="A14" s="12">
        <v>3</v>
      </c>
      <c r="B14" s="17" t="s">
        <v>69</v>
      </c>
      <c r="C14" s="26"/>
      <c r="D14" s="27"/>
    </row>
    <row r="15" spans="1:4" ht="15.75">
      <c r="A15" s="12"/>
      <c r="B15" s="30" t="s">
        <v>66</v>
      </c>
      <c r="C15" s="43">
        <v>583516</v>
      </c>
      <c r="D15" s="24">
        <v>2.9198482132452237</v>
      </c>
    </row>
    <row r="16" spans="1:4" ht="15.75">
      <c r="A16" s="12"/>
      <c r="B16" s="30" t="s">
        <v>67</v>
      </c>
      <c r="C16" s="43">
        <v>723</v>
      </c>
      <c r="D16" s="24">
        <v>917.62147</v>
      </c>
    </row>
    <row r="17" spans="1:4" ht="15.75">
      <c r="A17" s="12">
        <v>4</v>
      </c>
      <c r="B17" s="46" t="s">
        <v>70</v>
      </c>
      <c r="C17" s="23"/>
      <c r="D17" s="24"/>
    </row>
    <row r="18" spans="1:4" ht="15.75">
      <c r="A18" s="12"/>
      <c r="B18" s="30" t="s">
        <v>66</v>
      </c>
      <c r="C18" s="43">
        <v>79097</v>
      </c>
      <c r="D18" s="24">
        <v>2.9332620706221473</v>
      </c>
    </row>
    <row r="19" spans="1:4" ht="15.75">
      <c r="A19" s="12"/>
      <c r="B19" s="30" t="s">
        <v>67</v>
      </c>
      <c r="C19" s="47">
        <v>16</v>
      </c>
      <c r="D19" s="48">
        <v>917.92135</v>
      </c>
    </row>
    <row r="20" spans="1:4" s="19" customFormat="1" ht="15.75">
      <c r="A20" s="12">
        <v>5</v>
      </c>
      <c r="B20" s="17" t="s">
        <v>71</v>
      </c>
      <c r="C20" s="49"/>
      <c r="D20" s="49"/>
    </row>
    <row r="21" spans="1:4" ht="15.75">
      <c r="A21" s="12"/>
      <c r="B21" s="30" t="s">
        <v>66</v>
      </c>
      <c r="C21" s="43">
        <v>9029</v>
      </c>
      <c r="D21" s="50">
        <v>2.873598405138997</v>
      </c>
    </row>
    <row r="22" spans="1:4" ht="15.75">
      <c r="A22" s="12"/>
      <c r="B22" s="30" t="s">
        <v>67</v>
      </c>
      <c r="C22" s="47">
        <v>12.95</v>
      </c>
      <c r="D22" s="50">
        <f>918993.41/1000</f>
        <v>918.99341</v>
      </c>
    </row>
    <row r="23" spans="1:4" ht="15.75">
      <c r="A23" s="12">
        <v>6</v>
      </c>
      <c r="B23" s="17" t="s">
        <v>72</v>
      </c>
      <c r="C23" s="26"/>
      <c r="D23" s="27"/>
    </row>
    <row r="24" spans="1:4" ht="15.75">
      <c r="A24" s="12"/>
      <c r="B24" s="30" t="s">
        <v>66</v>
      </c>
      <c r="C24" s="43">
        <v>79215</v>
      </c>
      <c r="D24" s="24">
        <v>3.0282610616676138</v>
      </c>
    </row>
    <row r="25" spans="1:4" ht="15.75">
      <c r="A25" s="12"/>
      <c r="B25" s="30" t="s">
        <v>67</v>
      </c>
      <c r="C25" s="43">
        <v>40.119</v>
      </c>
      <c r="D25" s="24">
        <v>917.62495</v>
      </c>
    </row>
    <row r="26" spans="1:4" ht="15.75">
      <c r="A26" s="12">
        <v>7</v>
      </c>
      <c r="B26" s="17" t="s">
        <v>73</v>
      </c>
      <c r="C26" s="43"/>
      <c r="D26" s="24"/>
    </row>
    <row r="27" spans="1:4" ht="15.75">
      <c r="A27" s="12"/>
      <c r="B27" s="30" t="s">
        <v>66</v>
      </c>
      <c r="C27" s="43">
        <v>142732</v>
      </c>
      <c r="D27" s="24">
        <v>2.8341327803155565</v>
      </c>
    </row>
    <row r="28" spans="1:4" ht="15.75">
      <c r="A28" s="12"/>
      <c r="B28" s="30" t="s">
        <v>67</v>
      </c>
      <c r="C28" s="43">
        <v>147</v>
      </c>
      <c r="D28" s="24">
        <v>917.44729</v>
      </c>
    </row>
    <row r="29" spans="1:4" ht="15.75">
      <c r="A29" s="12">
        <v>8</v>
      </c>
      <c r="B29" s="17" t="s">
        <v>74</v>
      </c>
      <c r="C29" s="43"/>
      <c r="D29" s="24"/>
    </row>
    <row r="30" spans="1:4" ht="15.75">
      <c r="A30" s="12"/>
      <c r="B30" s="30" t="s">
        <v>66</v>
      </c>
      <c r="C30" s="43">
        <v>562502</v>
      </c>
      <c r="D30" s="24">
        <v>2.902212858338193</v>
      </c>
    </row>
    <row r="31" spans="1:4" ht="15.75">
      <c r="A31" s="12"/>
      <c r="B31" s="30" t="s">
        <v>67</v>
      </c>
      <c r="C31" s="43">
        <v>1618</v>
      </c>
      <c r="D31" s="24">
        <v>955.40473</v>
      </c>
    </row>
    <row r="32" spans="1:4" ht="15.75">
      <c r="A32" s="12">
        <v>9</v>
      </c>
      <c r="B32" s="17" t="s">
        <v>75</v>
      </c>
      <c r="C32" s="43"/>
      <c r="D32" s="24"/>
    </row>
    <row r="33" spans="1:4" ht="15.75">
      <c r="A33" s="12"/>
      <c r="B33" s="30" t="s">
        <v>66</v>
      </c>
      <c r="C33" s="43">
        <v>63327</v>
      </c>
      <c r="D33" s="24">
        <v>2.72785462756802</v>
      </c>
    </row>
    <row r="34" spans="1:4" ht="15.75">
      <c r="A34" s="12"/>
      <c r="B34" s="30" t="s">
        <v>67</v>
      </c>
      <c r="C34" s="43">
        <v>84</v>
      </c>
      <c r="D34" s="24">
        <v>913.0372</v>
      </c>
    </row>
    <row r="35" spans="1:4" ht="15.75">
      <c r="A35" s="12">
        <v>10</v>
      </c>
      <c r="B35" s="17" t="s">
        <v>97</v>
      </c>
      <c r="C35" s="43"/>
      <c r="D35" s="24"/>
    </row>
    <row r="36" spans="1:4" ht="15.75">
      <c r="A36" s="12"/>
      <c r="B36" s="30" t="s">
        <v>66</v>
      </c>
      <c r="C36" s="43">
        <v>18452</v>
      </c>
      <c r="D36" s="24">
        <v>3.1444401690873613</v>
      </c>
    </row>
    <row r="37" spans="1:4" ht="15.75">
      <c r="A37" s="12"/>
      <c r="B37" s="30" t="s">
        <v>67</v>
      </c>
      <c r="C37" s="43">
        <v>0</v>
      </c>
      <c r="D37" s="24">
        <v>0</v>
      </c>
    </row>
    <row r="38" spans="1:4" ht="15.75">
      <c r="A38" s="12">
        <v>11</v>
      </c>
      <c r="B38" s="17" t="s">
        <v>76</v>
      </c>
      <c r="C38" s="43"/>
      <c r="D38" s="24"/>
    </row>
    <row r="39" spans="1:4" ht="15.75">
      <c r="A39" s="12"/>
      <c r="B39" s="30" t="s">
        <v>66</v>
      </c>
      <c r="C39" s="43">
        <v>19295.94</v>
      </c>
      <c r="D39" s="24">
        <v>3.082184646096537</v>
      </c>
    </row>
    <row r="40" spans="1:4" ht="15.75">
      <c r="A40" s="12"/>
      <c r="B40" s="30" t="s">
        <v>67</v>
      </c>
      <c r="C40" s="23">
        <v>0</v>
      </c>
      <c r="D40" s="24">
        <v>0</v>
      </c>
    </row>
    <row r="41" spans="1:4" ht="15.75">
      <c r="A41" s="12">
        <v>12</v>
      </c>
      <c r="B41" s="17" t="s">
        <v>77</v>
      </c>
      <c r="C41" s="23"/>
      <c r="D41" s="24"/>
    </row>
    <row r="42" spans="1:4" ht="15.75">
      <c r="A42" s="12"/>
      <c r="B42" s="30" t="s">
        <v>66</v>
      </c>
      <c r="C42" s="43">
        <v>11902</v>
      </c>
      <c r="D42" s="24">
        <v>3.3049795552568195</v>
      </c>
    </row>
    <row r="43" spans="1:4" ht="15.75">
      <c r="A43" s="12"/>
      <c r="B43" s="30" t="s">
        <v>67</v>
      </c>
      <c r="C43" s="43">
        <v>0</v>
      </c>
      <c r="D43" s="24">
        <v>0</v>
      </c>
    </row>
    <row r="44" spans="1:4" ht="15.75">
      <c r="A44" s="12">
        <v>13</v>
      </c>
      <c r="B44" s="17" t="s">
        <v>78</v>
      </c>
      <c r="C44" s="43"/>
      <c r="D44" s="24"/>
    </row>
    <row r="45" spans="1:4" ht="15.75">
      <c r="A45" s="12"/>
      <c r="B45" s="30" t="s">
        <v>66</v>
      </c>
      <c r="C45" s="43">
        <v>16846</v>
      </c>
      <c r="D45" s="24">
        <v>2.920373976018046</v>
      </c>
    </row>
    <row r="46" spans="1:4" ht="15.75">
      <c r="A46" s="12"/>
      <c r="B46" s="30" t="s">
        <v>67</v>
      </c>
      <c r="C46" s="43">
        <v>22.346</v>
      </c>
      <c r="D46" s="24">
        <v>917.96473</v>
      </c>
    </row>
    <row r="47" spans="1:4" ht="15.75">
      <c r="A47" s="12">
        <v>14</v>
      </c>
      <c r="B47" s="17" t="s">
        <v>79</v>
      </c>
      <c r="C47" s="43"/>
      <c r="D47" s="24"/>
    </row>
    <row r="48" spans="1:4" ht="15.75">
      <c r="A48" s="12"/>
      <c r="B48" s="30" t="s">
        <v>66</v>
      </c>
      <c r="C48" s="43">
        <v>19922</v>
      </c>
      <c r="D48" s="24">
        <v>2.8269004116052607</v>
      </c>
    </row>
    <row r="49" spans="1:4" ht="15.75">
      <c r="A49" s="12"/>
      <c r="B49" s="30" t="s">
        <v>67</v>
      </c>
      <c r="C49" s="43">
        <v>27</v>
      </c>
      <c r="D49" s="24">
        <v>917.82906</v>
      </c>
    </row>
    <row r="50" spans="1:4" ht="15.75">
      <c r="A50" s="12">
        <v>15</v>
      </c>
      <c r="B50" s="17" t="s">
        <v>80</v>
      </c>
      <c r="C50" s="43"/>
      <c r="D50" s="24"/>
    </row>
    <row r="51" spans="1:4" ht="15.75">
      <c r="A51" s="12"/>
      <c r="B51" s="30" t="s">
        <v>66</v>
      </c>
      <c r="C51" s="51">
        <v>12754</v>
      </c>
      <c r="D51" s="52">
        <v>3.249997804610318</v>
      </c>
    </row>
    <row r="52" spans="1:4" ht="15.75">
      <c r="A52" s="12"/>
      <c r="B52" s="30" t="s">
        <v>67</v>
      </c>
      <c r="C52" s="23">
        <v>8.018</v>
      </c>
      <c r="D52" s="24">
        <v>916.29557</v>
      </c>
    </row>
    <row r="53" spans="1:4" ht="15.75">
      <c r="A53" s="12">
        <v>16</v>
      </c>
      <c r="B53" s="17" t="s">
        <v>81</v>
      </c>
      <c r="C53" s="23"/>
      <c r="D53" s="24"/>
    </row>
    <row r="54" spans="1:4" ht="15.75">
      <c r="A54" s="12"/>
      <c r="B54" s="30" t="s">
        <v>66</v>
      </c>
      <c r="C54" s="43">
        <v>6637</v>
      </c>
      <c r="D54" s="52">
        <v>2.9747009190899503</v>
      </c>
    </row>
    <row r="55" spans="1:4" ht="15.75">
      <c r="A55" s="12"/>
      <c r="B55" s="30" t="s">
        <v>67</v>
      </c>
      <c r="C55" s="43">
        <v>8</v>
      </c>
      <c r="D55" s="24">
        <v>916.98333</v>
      </c>
    </row>
    <row r="56" spans="1:4" ht="15.75">
      <c r="A56" s="12">
        <v>17</v>
      </c>
      <c r="B56" s="17" t="s">
        <v>82</v>
      </c>
      <c r="C56" s="43"/>
      <c r="D56" s="24"/>
    </row>
    <row r="57" spans="1:6" ht="15.75">
      <c r="A57" s="12"/>
      <c r="B57" s="30" t="s">
        <v>66</v>
      </c>
      <c r="C57" s="43">
        <v>49362</v>
      </c>
      <c r="D57" s="24">
        <v>2.9530116283781047</v>
      </c>
      <c r="F57" s="45"/>
    </row>
    <row r="58" spans="1:4" ht="15.75">
      <c r="A58" s="12"/>
      <c r="B58" s="30" t="s">
        <v>67</v>
      </c>
      <c r="C58" s="43">
        <v>56</v>
      </c>
      <c r="D58" s="24">
        <v>927.37242</v>
      </c>
    </row>
    <row r="59" spans="1:4" ht="15.75">
      <c r="A59" s="12">
        <v>18</v>
      </c>
      <c r="B59" s="17" t="s">
        <v>83</v>
      </c>
      <c r="C59" s="43"/>
      <c r="D59" s="24"/>
    </row>
    <row r="60" spans="1:4" ht="15.75">
      <c r="A60" s="12"/>
      <c r="B60" s="30" t="s">
        <v>66</v>
      </c>
      <c r="C60" s="43">
        <v>59261</v>
      </c>
      <c r="D60" s="24">
        <v>2.938330717785165</v>
      </c>
    </row>
    <row r="61" spans="1:4" ht="15.75">
      <c r="A61" s="12"/>
      <c r="B61" s="30" t="s">
        <v>67</v>
      </c>
      <c r="C61" s="43">
        <v>74</v>
      </c>
      <c r="D61" s="24">
        <v>935.37022</v>
      </c>
    </row>
    <row r="62" spans="1:4" ht="15.75">
      <c r="A62" s="12">
        <v>19</v>
      </c>
      <c r="B62" s="17" t="s">
        <v>84</v>
      </c>
      <c r="C62" s="43"/>
      <c r="D62" s="24"/>
    </row>
    <row r="63" spans="1:4" ht="15.75">
      <c r="A63" s="12"/>
      <c r="B63" s="30" t="s">
        <v>66</v>
      </c>
      <c r="C63" s="43">
        <v>10192</v>
      </c>
      <c r="D63" s="24">
        <v>2.3285400313971745</v>
      </c>
    </row>
    <row r="64" spans="1:4" ht="15.75">
      <c r="A64" s="12"/>
      <c r="B64" s="30" t="s">
        <v>67</v>
      </c>
      <c r="C64" s="43">
        <v>0</v>
      </c>
      <c r="D64" s="24">
        <v>0</v>
      </c>
    </row>
    <row r="65" spans="1:4" ht="15.75">
      <c r="A65" s="12">
        <v>20</v>
      </c>
      <c r="B65" s="17" t="s">
        <v>85</v>
      </c>
      <c r="C65" s="43"/>
      <c r="D65" s="24"/>
    </row>
    <row r="66" spans="1:4" ht="15.75">
      <c r="A66" s="12"/>
      <c r="B66" s="30" t="s">
        <v>66</v>
      </c>
      <c r="C66" s="43">
        <v>22272</v>
      </c>
      <c r="D66" s="24">
        <v>3.3003246228448275</v>
      </c>
    </row>
    <row r="67" spans="1:4" ht="15.75">
      <c r="A67" s="12"/>
      <c r="B67" s="30" t="s">
        <v>67</v>
      </c>
      <c r="C67" s="43">
        <v>30</v>
      </c>
      <c r="D67" s="24">
        <v>932.36763</v>
      </c>
    </row>
    <row r="68" spans="1:4" ht="15.75">
      <c r="A68" s="12">
        <v>21</v>
      </c>
      <c r="B68" s="17" t="s">
        <v>86</v>
      </c>
      <c r="C68" s="43"/>
      <c r="D68" s="24"/>
    </row>
    <row r="69" spans="1:4" ht="15.75">
      <c r="A69" s="12"/>
      <c r="B69" s="30" t="s">
        <v>66</v>
      </c>
      <c r="C69" s="43">
        <v>12505</v>
      </c>
      <c r="D69" s="24">
        <v>2.3353706517393045</v>
      </c>
    </row>
    <row r="70" spans="1:4" ht="15.75">
      <c r="A70" s="12"/>
      <c r="B70" s="30" t="s">
        <v>67</v>
      </c>
      <c r="C70" s="43">
        <v>12</v>
      </c>
      <c r="D70" s="24">
        <v>916.27543</v>
      </c>
    </row>
    <row r="71" spans="1:4" ht="15.75">
      <c r="A71" s="12">
        <v>22</v>
      </c>
      <c r="B71" s="17" t="s">
        <v>95</v>
      </c>
      <c r="C71" s="23"/>
      <c r="D71" s="24"/>
    </row>
    <row r="72" spans="1:4" ht="15.75">
      <c r="A72" s="12"/>
      <c r="B72" s="30" t="s">
        <v>66</v>
      </c>
      <c r="C72" s="43">
        <v>15639</v>
      </c>
      <c r="D72" s="24">
        <v>2.6098598103993105</v>
      </c>
    </row>
    <row r="73" spans="1:4" ht="15.75">
      <c r="A73" s="12"/>
      <c r="B73" s="30" t="s">
        <v>67</v>
      </c>
      <c r="C73" s="43">
        <v>20.992</v>
      </c>
      <c r="D73" s="24">
        <v>829.08642</v>
      </c>
    </row>
    <row r="74" spans="1:4" ht="15.75">
      <c r="A74" s="12">
        <v>23</v>
      </c>
      <c r="B74" s="17" t="s">
        <v>98</v>
      </c>
      <c r="C74" s="43"/>
      <c r="D74" s="24"/>
    </row>
    <row r="75" spans="1:4" ht="15.75">
      <c r="A75" s="12"/>
      <c r="B75" s="30" t="s">
        <v>66</v>
      </c>
      <c r="C75" s="43">
        <v>18214</v>
      </c>
      <c r="D75" s="24">
        <v>6.383260129570659</v>
      </c>
    </row>
    <row r="76" spans="1:4" ht="15.75">
      <c r="A76" s="12"/>
      <c r="B76" s="30" t="s">
        <v>67</v>
      </c>
      <c r="C76" s="43">
        <v>0</v>
      </c>
      <c r="D76" s="24">
        <v>0</v>
      </c>
    </row>
    <row r="77" spans="1:4" ht="15.75">
      <c r="A77" s="12">
        <v>24</v>
      </c>
      <c r="B77" s="17" t="s">
        <v>87</v>
      </c>
      <c r="C77" s="43"/>
      <c r="D77" s="24"/>
    </row>
    <row r="78" spans="1:4" ht="15.75">
      <c r="A78" s="12"/>
      <c r="B78" s="30" t="s">
        <v>66</v>
      </c>
      <c r="C78" s="43">
        <v>17405</v>
      </c>
      <c r="D78" s="24">
        <v>2.6098598103993105</v>
      </c>
    </row>
    <row r="79" spans="1:4" ht="15.75">
      <c r="A79" s="12"/>
      <c r="B79" s="30" t="s">
        <v>67</v>
      </c>
      <c r="C79" s="43">
        <v>0</v>
      </c>
      <c r="D79" s="24">
        <v>0</v>
      </c>
    </row>
    <row r="80" spans="1:4" ht="15.75">
      <c r="A80" s="12">
        <v>25</v>
      </c>
      <c r="B80" s="17" t="s">
        <v>88</v>
      </c>
      <c r="C80" s="43"/>
      <c r="D80" s="24"/>
    </row>
    <row r="81" spans="1:4" ht="15.75">
      <c r="A81" s="12"/>
      <c r="B81" s="30" t="s">
        <v>66</v>
      </c>
      <c r="C81" s="43">
        <v>42650</v>
      </c>
      <c r="D81" s="24">
        <v>2.8042077373974212</v>
      </c>
    </row>
    <row r="82" spans="1:4" ht="15.75">
      <c r="A82" s="12"/>
      <c r="B82" s="30" t="s">
        <v>67</v>
      </c>
      <c r="C82" s="43">
        <v>56</v>
      </c>
      <c r="D82" s="24">
        <v>916.54609</v>
      </c>
    </row>
    <row r="83" spans="1:4" ht="15.75">
      <c r="A83" s="12">
        <v>26</v>
      </c>
      <c r="B83" s="17" t="s">
        <v>96</v>
      </c>
      <c r="C83" s="43"/>
      <c r="D83" s="24"/>
    </row>
    <row r="84" spans="1:4" ht="15.75">
      <c r="A84" s="21"/>
      <c r="B84" s="30" t="s">
        <v>66</v>
      </c>
      <c r="C84" s="43">
        <v>207248</v>
      </c>
      <c r="D84" s="24">
        <v>4.556449559625827</v>
      </c>
    </row>
    <row r="85" spans="1:4" ht="15.75">
      <c r="A85" s="21"/>
      <c r="B85" s="30" t="s">
        <v>67</v>
      </c>
      <c r="C85" s="43">
        <v>75.639</v>
      </c>
      <c r="D85" s="24">
        <v>962.46235</v>
      </c>
    </row>
    <row r="86" spans="1:4" ht="15.75">
      <c r="A86" s="12">
        <v>27</v>
      </c>
      <c r="B86" s="17" t="s">
        <v>89</v>
      </c>
      <c r="C86" s="23"/>
      <c r="D86" s="31"/>
    </row>
    <row r="87" spans="1:4" ht="15.75">
      <c r="A87" s="21"/>
      <c r="B87" s="30" t="s">
        <v>66</v>
      </c>
      <c r="C87" s="23"/>
      <c r="D87" s="24"/>
    </row>
    <row r="88" spans="1:4" ht="15.75">
      <c r="A88" s="21"/>
      <c r="B88" s="30" t="s">
        <v>67</v>
      </c>
      <c r="C88" s="23"/>
      <c r="D88" s="31"/>
    </row>
    <row r="89" spans="1:4" s="19" customFormat="1" ht="15.75">
      <c r="A89" s="12">
        <v>28</v>
      </c>
      <c r="B89" s="17" t="s">
        <v>90</v>
      </c>
      <c r="C89" s="26"/>
      <c r="D89" s="27"/>
    </row>
    <row r="90" spans="1:4" ht="15.75">
      <c r="A90" s="21"/>
      <c r="B90" s="22" t="s">
        <v>66</v>
      </c>
      <c r="C90" s="43">
        <v>12056568</v>
      </c>
      <c r="D90" s="24">
        <v>3.790135708602979</v>
      </c>
    </row>
    <row r="91" spans="1:4" ht="15.75">
      <c r="A91" s="21"/>
      <c r="B91" s="22" t="s">
        <v>67</v>
      </c>
      <c r="C91" s="23">
        <v>0</v>
      </c>
      <c r="D91" s="24">
        <v>0</v>
      </c>
    </row>
    <row r="92" spans="1:4" s="19" customFormat="1" ht="15.75">
      <c r="A92" s="12">
        <v>29</v>
      </c>
      <c r="B92" s="17" t="s">
        <v>91</v>
      </c>
      <c r="C92" s="26"/>
      <c r="D92" s="27"/>
    </row>
    <row r="93" spans="1:4" ht="15.75">
      <c r="A93" s="21"/>
      <c r="B93" s="30" t="s">
        <v>66</v>
      </c>
      <c r="C93" s="43">
        <v>15042</v>
      </c>
      <c r="D93" s="24">
        <v>2.8731026459247437</v>
      </c>
    </row>
    <row r="94" spans="1:4" ht="15.75">
      <c r="A94" s="21"/>
      <c r="B94" s="30" t="s">
        <v>67</v>
      </c>
      <c r="C94" s="23">
        <v>0</v>
      </c>
      <c r="D94" s="24">
        <v>0</v>
      </c>
    </row>
    <row r="95" spans="1:4" ht="15.75">
      <c r="A95" s="12">
        <v>30</v>
      </c>
      <c r="B95" s="17" t="s">
        <v>92</v>
      </c>
      <c r="C95" s="23"/>
      <c r="D95" s="24"/>
    </row>
    <row r="96" spans="1:4" ht="15.75">
      <c r="A96" s="21"/>
      <c r="B96" s="30" t="s">
        <v>66</v>
      </c>
      <c r="C96" s="23">
        <v>0</v>
      </c>
      <c r="D96" s="24">
        <v>0</v>
      </c>
    </row>
    <row r="97" spans="1:4" ht="15.75">
      <c r="A97" s="21"/>
      <c r="B97" s="30" t="s">
        <v>67</v>
      </c>
      <c r="C97" s="23">
        <v>0</v>
      </c>
      <c r="D97" s="24">
        <v>0</v>
      </c>
    </row>
    <row r="98" spans="1:4" ht="15.75">
      <c r="A98" s="76" t="s">
        <v>93</v>
      </c>
      <c r="B98" s="76"/>
      <c r="C98" s="44">
        <f>C9+C12+C15+C18+C21+C24+C27+C33+C30+C36+C39+C42+C45+C48+C51+C54+C57+C60+C63+C66+C69+C72+C75+C78+C81+C84+C90+C93</f>
        <v>16414073.94</v>
      </c>
      <c r="D98" s="32"/>
    </row>
    <row r="99" spans="1:4" ht="15.75">
      <c r="A99" s="76" t="s">
        <v>94</v>
      </c>
      <c r="B99" s="76"/>
      <c r="C99" s="44">
        <f>C10+C13+C16+C25+C28+C34+C31+C37+C40+C43+C46+C49+C52+C55+C58+C61+C64+C67+C70+C73+C76+C79+C82+C85+C88+C91+C94+C97</f>
        <v>6140.255</v>
      </c>
      <c r="D99" s="32"/>
    </row>
  </sheetData>
  <sheetProtection/>
  <mergeCells count="8">
    <mergeCell ref="A98:B98"/>
    <mergeCell ref="A99:B99"/>
    <mergeCell ref="B1:D1"/>
    <mergeCell ref="F1:J1"/>
    <mergeCell ref="A5:A7"/>
    <mergeCell ref="B5:B7"/>
    <mergeCell ref="C5:D5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03"/>
  <sheetViews>
    <sheetView zoomScale="87" zoomScaleNormal="87" zoomScalePageLayoutView="0" workbookViewId="0" topLeftCell="A1">
      <selection activeCell="A3" sqref="A3:D3"/>
    </sheetView>
  </sheetViews>
  <sheetFormatPr defaultColWidth="9.140625" defaultRowHeight="15"/>
  <cols>
    <col min="1" max="1" width="9.140625" style="13" customWidth="1"/>
    <col min="2" max="2" width="52.140625" style="13" customWidth="1"/>
    <col min="3" max="3" width="13.28125" style="13" customWidth="1"/>
    <col min="4" max="4" width="12.140625" style="13" customWidth="1"/>
    <col min="5" max="5" width="12.57421875" style="13" bestFit="1" customWidth="1"/>
    <col min="6" max="7" width="11.28125" style="13" customWidth="1"/>
    <col min="8" max="8" width="11.57421875" style="13" bestFit="1" customWidth="1"/>
    <col min="9" max="16384" width="9.140625" style="13" customWidth="1"/>
  </cols>
  <sheetData>
    <row r="1" spans="2:10" ht="37.5" customHeight="1">
      <c r="B1" s="77" t="s">
        <v>57</v>
      </c>
      <c r="C1" s="77"/>
      <c r="D1" s="77"/>
      <c r="F1" s="78"/>
      <c r="G1" s="78"/>
      <c r="H1" s="78"/>
      <c r="I1" s="78"/>
      <c r="J1" s="78"/>
    </row>
    <row r="2" spans="2:10" ht="15.75" customHeight="1">
      <c r="B2" s="14"/>
      <c r="C2" s="14"/>
      <c r="D2" s="14"/>
      <c r="F2" s="15"/>
      <c r="G2" s="15"/>
      <c r="H2" s="15"/>
      <c r="I2" s="15"/>
      <c r="J2" s="15"/>
    </row>
    <row r="3" spans="1:10" ht="48.75" customHeight="1">
      <c r="A3" s="81" t="s">
        <v>58</v>
      </c>
      <c r="B3" s="81"/>
      <c r="C3" s="81"/>
      <c r="D3" s="81"/>
      <c r="E3" s="9"/>
      <c r="F3" s="16"/>
      <c r="G3" s="16"/>
      <c r="H3" s="16"/>
      <c r="I3" s="16"/>
      <c r="J3" s="16"/>
    </row>
    <row r="4" spans="3:5" ht="15.75">
      <c r="C4" s="10"/>
      <c r="D4" s="10"/>
      <c r="E4" s="10"/>
    </row>
    <row r="5" spans="1:4" ht="19.5" customHeight="1">
      <c r="A5" s="79" t="s">
        <v>59</v>
      </c>
      <c r="B5" s="79" t="s">
        <v>60</v>
      </c>
      <c r="C5" s="80">
        <v>44317</v>
      </c>
      <c r="D5" s="80"/>
    </row>
    <row r="6" spans="1:4" ht="31.5">
      <c r="A6" s="79"/>
      <c r="B6" s="79"/>
      <c r="C6" s="11" t="s">
        <v>61</v>
      </c>
      <c r="D6" s="12" t="s">
        <v>62</v>
      </c>
    </row>
    <row r="7" spans="1:4" ht="15.75">
      <c r="A7" s="79"/>
      <c r="B7" s="79"/>
      <c r="C7" s="12" t="s">
        <v>63</v>
      </c>
      <c r="D7" s="12" t="s">
        <v>64</v>
      </c>
    </row>
    <row r="8" spans="1:8" s="19" customFormat="1" ht="15.75">
      <c r="A8" s="12">
        <v>1</v>
      </c>
      <c r="B8" s="17" t="s">
        <v>65</v>
      </c>
      <c r="C8" s="18"/>
      <c r="D8" s="18"/>
      <c r="H8" s="20"/>
    </row>
    <row r="9" spans="1:6" ht="15.75">
      <c r="A9" s="12"/>
      <c r="B9" s="22" t="s">
        <v>66</v>
      </c>
      <c r="C9" s="43">
        <v>1172662</v>
      </c>
      <c r="D9" s="24">
        <v>3.4301513138483215</v>
      </c>
      <c r="F9" s="25"/>
    </row>
    <row r="10" spans="1:4" ht="15.75">
      <c r="A10" s="12"/>
      <c r="B10" s="22" t="s">
        <v>67</v>
      </c>
      <c r="C10" s="23">
        <v>1536.67</v>
      </c>
      <c r="D10" s="24">
        <v>851.45502</v>
      </c>
    </row>
    <row r="11" spans="1:4" s="19" customFormat="1" ht="15.75">
      <c r="A11" s="12">
        <v>2</v>
      </c>
      <c r="B11" s="17" t="s">
        <v>68</v>
      </c>
      <c r="C11" s="26"/>
      <c r="D11" s="27"/>
    </row>
    <row r="12" spans="1:7" ht="15.75">
      <c r="A12" s="12"/>
      <c r="B12" s="22" t="s">
        <v>66</v>
      </c>
      <c r="C12" s="43">
        <v>1001113</v>
      </c>
      <c r="D12" s="24">
        <v>3.284394468956052</v>
      </c>
      <c r="G12" s="28"/>
    </row>
    <row r="13" spans="1:5" ht="15.75">
      <c r="A13" s="12"/>
      <c r="B13" s="22" t="s">
        <v>67</v>
      </c>
      <c r="C13" s="43">
        <v>1407</v>
      </c>
      <c r="D13" s="24">
        <v>851.65448</v>
      </c>
      <c r="E13" s="29"/>
    </row>
    <row r="14" spans="1:4" s="19" customFormat="1" ht="15.75">
      <c r="A14" s="12">
        <v>3</v>
      </c>
      <c r="B14" s="17" t="s">
        <v>69</v>
      </c>
      <c r="C14" s="26"/>
      <c r="D14" s="27"/>
    </row>
    <row r="15" spans="1:4" ht="15.75">
      <c r="A15" s="12"/>
      <c r="B15" s="30" t="s">
        <v>66</v>
      </c>
      <c r="C15" s="43">
        <v>526719</v>
      </c>
      <c r="D15" s="24">
        <v>2.653327106104014</v>
      </c>
    </row>
    <row r="16" spans="1:4" ht="15.75">
      <c r="A16" s="12"/>
      <c r="B16" s="30" t="s">
        <v>67</v>
      </c>
      <c r="C16" s="43">
        <v>588</v>
      </c>
      <c r="D16" s="24">
        <f>849902.38/1000</f>
        <v>849.90238</v>
      </c>
    </row>
    <row r="17" spans="1:4" ht="15.75">
      <c r="A17" s="12">
        <v>4</v>
      </c>
      <c r="B17" s="46" t="s">
        <v>70</v>
      </c>
      <c r="C17" s="23"/>
      <c r="D17" s="24"/>
    </row>
    <row r="18" spans="1:4" ht="15.75">
      <c r="A18" s="12"/>
      <c r="B18" s="30" t="s">
        <v>66</v>
      </c>
      <c r="C18" s="43">
        <v>63789</v>
      </c>
      <c r="D18" s="24">
        <v>2.4765528539403343</v>
      </c>
    </row>
    <row r="19" spans="1:4" ht="15.75">
      <c r="A19" s="12"/>
      <c r="B19" s="30" t="s">
        <v>67</v>
      </c>
      <c r="C19" s="47">
        <v>13</v>
      </c>
      <c r="D19" s="48">
        <f>849716.45/1000</f>
        <v>849.71645</v>
      </c>
    </row>
    <row r="20" spans="1:4" s="19" customFormat="1" ht="15.75">
      <c r="A20" s="12">
        <v>5</v>
      </c>
      <c r="B20" s="17" t="s">
        <v>71</v>
      </c>
      <c r="C20" s="49"/>
      <c r="D20" s="49"/>
    </row>
    <row r="21" spans="1:4" ht="15.75">
      <c r="A21" s="12"/>
      <c r="B21" s="30" t="s">
        <v>66</v>
      </c>
      <c r="C21" s="23">
        <v>7525</v>
      </c>
      <c r="D21" s="50">
        <v>2.5528996677740863</v>
      </c>
    </row>
    <row r="22" spans="1:4" ht="15.75">
      <c r="A22" s="12"/>
      <c r="B22" s="30" t="s">
        <v>67</v>
      </c>
      <c r="C22" s="47">
        <v>9.53</v>
      </c>
      <c r="D22" s="50">
        <f>850060.63/1000</f>
        <v>850.0606300000001</v>
      </c>
    </row>
    <row r="23" spans="1:4" ht="15.75">
      <c r="A23" s="12">
        <v>6</v>
      </c>
      <c r="B23" s="17" t="s">
        <v>72</v>
      </c>
      <c r="C23" s="26"/>
      <c r="D23" s="27"/>
    </row>
    <row r="24" spans="1:4" ht="15.75">
      <c r="A24" s="12"/>
      <c r="B24" s="30" t="s">
        <v>66</v>
      </c>
      <c r="C24" s="43">
        <v>67465</v>
      </c>
      <c r="D24" s="24">
        <v>2.8137567627658786</v>
      </c>
    </row>
    <row r="25" spans="1:4" ht="15.75">
      <c r="A25" s="12"/>
      <c r="B25" s="30" t="s">
        <v>67</v>
      </c>
      <c r="C25" s="43">
        <v>32.201</v>
      </c>
      <c r="D25" s="24">
        <v>851.55187</v>
      </c>
    </row>
    <row r="26" spans="1:4" ht="15.75">
      <c r="A26" s="12">
        <v>7</v>
      </c>
      <c r="B26" s="17" t="s">
        <v>73</v>
      </c>
      <c r="C26" s="43"/>
      <c r="D26" s="24"/>
    </row>
    <row r="27" spans="1:4" ht="15.75">
      <c r="A27" s="12"/>
      <c r="B27" s="30" t="s">
        <v>66</v>
      </c>
      <c r="C27" s="43">
        <v>128612</v>
      </c>
      <c r="D27" s="24">
        <v>2.827052219077536</v>
      </c>
    </row>
    <row r="28" spans="1:4" ht="15.75">
      <c r="A28" s="12"/>
      <c r="B28" s="30" t="s">
        <v>67</v>
      </c>
      <c r="C28" s="43">
        <v>148</v>
      </c>
      <c r="D28" s="24">
        <v>852.31735</v>
      </c>
    </row>
    <row r="29" spans="1:4" ht="15.75">
      <c r="A29" s="12">
        <v>8</v>
      </c>
      <c r="B29" s="17" t="s">
        <v>74</v>
      </c>
      <c r="C29" s="43"/>
      <c r="D29" s="24"/>
    </row>
    <row r="30" spans="1:4" ht="15.75">
      <c r="A30" s="12"/>
      <c r="B30" s="30" t="s">
        <v>66</v>
      </c>
      <c r="C30" s="43">
        <v>498190</v>
      </c>
      <c r="D30" s="24">
        <v>2.7080223241467447</v>
      </c>
    </row>
    <row r="31" spans="1:4" ht="15.75">
      <c r="A31" s="12"/>
      <c r="B31" s="30" t="s">
        <v>67</v>
      </c>
      <c r="C31" s="43">
        <v>1285</v>
      </c>
      <c r="D31" s="24">
        <v>885.01456</v>
      </c>
    </row>
    <row r="32" spans="1:4" ht="15.75">
      <c r="A32" s="12">
        <v>9</v>
      </c>
      <c r="B32" s="17" t="s">
        <v>75</v>
      </c>
      <c r="C32" s="43"/>
      <c r="D32" s="24"/>
    </row>
    <row r="33" spans="1:4" ht="15.75">
      <c r="A33" s="12"/>
      <c r="B33" s="30" t="s">
        <v>66</v>
      </c>
      <c r="C33" s="43">
        <v>55616</v>
      </c>
      <c r="D33" s="24">
        <v>2.5625845080552363</v>
      </c>
    </row>
    <row r="34" spans="1:4" ht="15.75">
      <c r="A34" s="12"/>
      <c r="B34" s="30" t="s">
        <v>67</v>
      </c>
      <c r="C34" s="43">
        <v>70</v>
      </c>
      <c r="D34" s="24">
        <v>844.72291</v>
      </c>
    </row>
    <row r="35" spans="1:4" ht="15.75">
      <c r="A35" s="12">
        <v>10</v>
      </c>
      <c r="B35" s="17" t="s">
        <v>97</v>
      </c>
      <c r="C35" s="43"/>
      <c r="D35" s="24"/>
    </row>
    <row r="36" spans="1:4" ht="15.75">
      <c r="A36" s="12"/>
      <c r="B36" s="30" t="s">
        <v>66</v>
      </c>
      <c r="C36" s="43">
        <v>17481</v>
      </c>
      <c r="D36" s="24">
        <v>2.954220010296894</v>
      </c>
    </row>
    <row r="37" spans="1:4" ht="15.75">
      <c r="A37" s="12"/>
      <c r="B37" s="30" t="s">
        <v>67</v>
      </c>
      <c r="C37" s="43">
        <v>0</v>
      </c>
      <c r="D37" s="24">
        <v>0</v>
      </c>
    </row>
    <row r="38" spans="1:4" ht="15.75">
      <c r="A38" s="12">
        <v>11</v>
      </c>
      <c r="B38" s="17" t="s">
        <v>76</v>
      </c>
      <c r="C38" s="43"/>
      <c r="D38" s="24"/>
    </row>
    <row r="39" spans="1:4" ht="15.75">
      <c r="A39" s="12"/>
      <c r="B39" s="30" t="s">
        <v>66</v>
      </c>
      <c r="C39" s="43">
        <v>18238.2</v>
      </c>
      <c r="D39" s="24">
        <v>2.9829116908466844</v>
      </c>
    </row>
    <row r="40" spans="1:4" ht="15.75">
      <c r="A40" s="12"/>
      <c r="B40" s="30" t="s">
        <v>67</v>
      </c>
      <c r="C40" s="23">
        <v>0</v>
      </c>
      <c r="D40" s="24">
        <v>0</v>
      </c>
    </row>
    <row r="41" spans="1:4" ht="15.75">
      <c r="A41" s="12">
        <v>12</v>
      </c>
      <c r="B41" s="17" t="s">
        <v>77</v>
      </c>
      <c r="C41" s="23"/>
      <c r="D41" s="24"/>
    </row>
    <row r="42" spans="1:4" ht="15.75">
      <c r="A42" s="12"/>
      <c r="B42" s="30" t="s">
        <v>66</v>
      </c>
      <c r="C42" s="43">
        <v>11172</v>
      </c>
      <c r="D42" s="24">
        <v>3.3163503998090467</v>
      </c>
    </row>
    <row r="43" spans="1:4" ht="15.75">
      <c r="A43" s="12"/>
      <c r="B43" s="30" t="s">
        <v>67</v>
      </c>
      <c r="C43" s="43">
        <v>0</v>
      </c>
      <c r="D43" s="24">
        <v>0</v>
      </c>
    </row>
    <row r="44" spans="1:4" ht="15.75">
      <c r="A44" s="12">
        <v>13</v>
      </c>
      <c r="B44" s="17" t="s">
        <v>78</v>
      </c>
      <c r="C44" s="43"/>
      <c r="D44" s="24"/>
    </row>
    <row r="45" spans="1:4" ht="15.75">
      <c r="A45" s="12"/>
      <c r="B45" s="30" t="s">
        <v>66</v>
      </c>
      <c r="C45" s="43">
        <v>16069</v>
      </c>
      <c r="D45" s="24">
        <v>2.7429261310598045</v>
      </c>
    </row>
    <row r="46" spans="1:4" ht="15.75">
      <c r="A46" s="12"/>
      <c r="B46" s="30" t="s">
        <v>67</v>
      </c>
      <c r="C46" s="43">
        <v>21.164</v>
      </c>
      <c r="D46" s="24">
        <v>850.32638</v>
      </c>
    </row>
    <row r="47" spans="1:4" ht="15.75">
      <c r="A47" s="12">
        <v>14</v>
      </c>
      <c r="B47" s="17" t="s">
        <v>79</v>
      </c>
      <c r="C47" s="43"/>
      <c r="D47" s="24"/>
    </row>
    <row r="48" spans="1:4" ht="15.75">
      <c r="A48" s="12"/>
      <c r="B48" s="30" t="s">
        <v>66</v>
      </c>
      <c r="C48" s="43">
        <v>14531</v>
      </c>
      <c r="D48" s="24">
        <v>2.6525249466657495</v>
      </c>
    </row>
    <row r="49" spans="1:4" ht="15.75">
      <c r="A49" s="12"/>
      <c r="B49" s="30" t="s">
        <v>67</v>
      </c>
      <c r="C49" s="43">
        <v>20</v>
      </c>
      <c r="D49" s="24">
        <v>849.84144</v>
      </c>
    </row>
    <row r="50" spans="1:4" ht="15.75">
      <c r="A50" s="12">
        <v>15</v>
      </c>
      <c r="B50" s="17" t="s">
        <v>80</v>
      </c>
      <c r="C50" s="43"/>
      <c r="D50" s="24"/>
    </row>
    <row r="51" spans="1:4" ht="15.75">
      <c r="A51" s="12"/>
      <c r="B51" s="30" t="s">
        <v>66</v>
      </c>
      <c r="C51" s="51">
        <v>12282</v>
      </c>
      <c r="D51" s="52">
        <v>2.5928648971394455</v>
      </c>
    </row>
    <row r="52" spans="1:4" ht="15.75">
      <c r="A52" s="12"/>
      <c r="B52" s="30" t="s">
        <v>67</v>
      </c>
      <c r="C52" s="23">
        <v>8.288</v>
      </c>
      <c r="D52" s="24">
        <v>849.24794</v>
      </c>
    </row>
    <row r="53" spans="1:4" ht="15.75">
      <c r="A53" s="12">
        <v>16</v>
      </c>
      <c r="B53" s="17" t="s">
        <v>81</v>
      </c>
      <c r="C53" s="23"/>
      <c r="D53" s="24"/>
    </row>
    <row r="54" spans="1:4" ht="15.75">
      <c r="A54" s="12"/>
      <c r="B54" s="30" t="s">
        <v>66</v>
      </c>
      <c r="C54" s="43">
        <v>5533</v>
      </c>
      <c r="D54" s="24">
        <v>2.856329296945599</v>
      </c>
    </row>
    <row r="55" spans="1:4" ht="15.75">
      <c r="A55" s="12"/>
      <c r="B55" s="30" t="s">
        <v>67</v>
      </c>
      <c r="C55" s="43">
        <v>7</v>
      </c>
      <c r="D55" s="24">
        <v>851.05258</v>
      </c>
    </row>
    <row r="56" spans="1:4" ht="15.75">
      <c r="A56" s="12">
        <v>17</v>
      </c>
      <c r="B56" s="17" t="s">
        <v>82</v>
      </c>
      <c r="C56" s="43"/>
      <c r="D56" s="24"/>
    </row>
    <row r="57" spans="1:4" ht="15.75">
      <c r="A57" s="12"/>
      <c r="B57" s="30" t="s">
        <v>66</v>
      </c>
      <c r="C57" s="43">
        <v>39849</v>
      </c>
      <c r="D57" s="24">
        <v>0</v>
      </c>
    </row>
    <row r="58" spans="1:4" ht="15.75">
      <c r="A58" s="12"/>
      <c r="B58" s="30" t="s">
        <v>67</v>
      </c>
      <c r="C58" s="43">
        <v>43</v>
      </c>
      <c r="D58" s="24">
        <v>861.62655</v>
      </c>
    </row>
    <row r="59" spans="1:4" ht="15.75">
      <c r="A59" s="12">
        <v>18</v>
      </c>
      <c r="B59" s="17" t="s">
        <v>83</v>
      </c>
      <c r="C59" s="43"/>
      <c r="D59" s="24"/>
    </row>
    <row r="60" spans="1:4" ht="15.75">
      <c r="A60" s="12"/>
      <c r="B60" s="30" t="s">
        <v>66</v>
      </c>
      <c r="C60" s="43">
        <v>54692</v>
      </c>
      <c r="D60" s="24">
        <v>2.768028230819864</v>
      </c>
    </row>
    <row r="61" spans="1:4" ht="15.75">
      <c r="A61" s="12"/>
      <c r="B61" s="30" t="s">
        <v>67</v>
      </c>
      <c r="C61" s="43">
        <v>64</v>
      </c>
      <c r="D61" s="24">
        <v>863.16383</v>
      </c>
    </row>
    <row r="62" spans="1:4" ht="15.75">
      <c r="A62" s="12">
        <v>19</v>
      </c>
      <c r="B62" s="17" t="s">
        <v>84</v>
      </c>
      <c r="C62" s="43"/>
      <c r="D62" s="24"/>
    </row>
    <row r="63" spans="1:4" ht="15.75">
      <c r="A63" s="12"/>
      <c r="B63" s="30" t="s">
        <v>66</v>
      </c>
      <c r="C63" s="43">
        <v>8329</v>
      </c>
      <c r="D63" s="24">
        <v>2.2655000600312163</v>
      </c>
    </row>
    <row r="64" spans="1:4" ht="15.75">
      <c r="A64" s="12"/>
      <c r="B64" s="30" t="s">
        <v>67</v>
      </c>
      <c r="C64" s="43">
        <v>0</v>
      </c>
      <c r="D64" s="24">
        <v>0</v>
      </c>
    </row>
    <row r="65" spans="1:4" ht="15.75">
      <c r="A65" s="12">
        <v>20</v>
      </c>
      <c r="B65" s="17" t="s">
        <v>85</v>
      </c>
      <c r="C65" s="43"/>
      <c r="D65" s="24"/>
    </row>
    <row r="66" spans="1:4" ht="15.75">
      <c r="A66" s="12"/>
      <c r="B66" s="30" t="s">
        <v>66</v>
      </c>
      <c r="C66" s="43">
        <v>18153</v>
      </c>
      <c r="D66" s="24">
        <v>2.9824308195155993</v>
      </c>
    </row>
    <row r="67" spans="1:4" ht="15.75">
      <c r="A67" s="12"/>
      <c r="B67" s="30" t="s">
        <v>67</v>
      </c>
      <c r="C67" s="43">
        <v>22</v>
      </c>
      <c r="D67" s="24">
        <v>869.06006</v>
      </c>
    </row>
    <row r="68" spans="1:4" ht="15.75">
      <c r="A68" s="12">
        <v>21</v>
      </c>
      <c r="B68" s="17" t="s">
        <v>86</v>
      </c>
      <c r="C68" s="43"/>
      <c r="D68" s="24"/>
    </row>
    <row r="69" spans="1:4" ht="15.75">
      <c r="A69" s="12"/>
      <c r="B69" s="30" t="s">
        <v>66</v>
      </c>
      <c r="C69" s="43">
        <v>10888</v>
      </c>
      <c r="D69" s="24">
        <v>2.1556171932402646</v>
      </c>
    </row>
    <row r="70" spans="1:4" ht="15.75">
      <c r="A70" s="12"/>
      <c r="B70" s="30" t="s">
        <v>67</v>
      </c>
      <c r="C70" s="43">
        <v>9</v>
      </c>
      <c r="D70" s="24">
        <v>851.4316</v>
      </c>
    </row>
    <row r="71" spans="1:4" ht="15.75">
      <c r="A71" s="12">
        <v>22</v>
      </c>
      <c r="B71" s="17" t="s">
        <v>95</v>
      </c>
      <c r="C71" s="23"/>
      <c r="D71" s="24"/>
    </row>
    <row r="72" spans="1:4" ht="15.75">
      <c r="A72" s="12"/>
      <c r="B72" s="30" t="s">
        <v>66</v>
      </c>
      <c r="C72" s="43">
        <v>13686</v>
      </c>
      <c r="D72" s="24">
        <v>2.969285401139851</v>
      </c>
    </row>
    <row r="73" spans="1:4" ht="15.75">
      <c r="A73" s="12"/>
      <c r="B73" s="30" t="s">
        <v>67</v>
      </c>
      <c r="C73" s="43">
        <v>17.596</v>
      </c>
      <c r="D73" s="24">
        <v>852.66693</v>
      </c>
    </row>
    <row r="74" spans="1:4" ht="15.75">
      <c r="A74" s="12">
        <v>23</v>
      </c>
      <c r="B74" s="17" t="s">
        <v>98</v>
      </c>
      <c r="C74" s="43"/>
      <c r="D74" s="24"/>
    </row>
    <row r="75" spans="1:4" ht="15.75">
      <c r="A75" s="12"/>
      <c r="B75" s="30" t="s">
        <v>66</v>
      </c>
      <c r="C75" s="43">
        <v>17128</v>
      </c>
      <c r="D75" s="24">
        <f>111800.96/C75</f>
        <v>6.527379729098552</v>
      </c>
    </row>
    <row r="76" spans="1:4" ht="15.75">
      <c r="A76" s="12"/>
      <c r="B76" s="30" t="s">
        <v>67</v>
      </c>
      <c r="C76" s="43">
        <v>0</v>
      </c>
      <c r="D76" s="24">
        <v>0</v>
      </c>
    </row>
    <row r="77" spans="1:4" ht="15.75">
      <c r="A77" s="12">
        <v>24</v>
      </c>
      <c r="B77" s="17" t="s">
        <v>87</v>
      </c>
      <c r="C77" s="43"/>
      <c r="D77" s="24"/>
    </row>
    <row r="78" spans="1:4" ht="15.75">
      <c r="A78" s="12"/>
      <c r="B78" s="30" t="s">
        <v>66</v>
      </c>
      <c r="C78" s="43">
        <v>14732</v>
      </c>
      <c r="D78" s="24">
        <v>2.5379296768938366</v>
      </c>
    </row>
    <row r="79" spans="1:4" ht="15.75">
      <c r="A79" s="12"/>
      <c r="B79" s="30" t="s">
        <v>67</v>
      </c>
      <c r="C79" s="43">
        <v>0</v>
      </c>
      <c r="D79" s="24">
        <v>0</v>
      </c>
    </row>
    <row r="80" spans="1:4" ht="15.75">
      <c r="A80" s="12">
        <v>25</v>
      </c>
      <c r="B80" s="17" t="s">
        <v>88</v>
      </c>
      <c r="C80" s="43"/>
      <c r="D80" s="24"/>
    </row>
    <row r="81" spans="1:4" ht="15.75">
      <c r="A81" s="12"/>
      <c r="B81" s="30" t="s">
        <v>66</v>
      </c>
      <c r="C81" s="43">
        <v>39400</v>
      </c>
      <c r="D81" s="24">
        <v>2.4960774111675126</v>
      </c>
    </row>
    <row r="82" spans="1:4" ht="15.75">
      <c r="A82" s="12"/>
      <c r="B82" s="30" t="s">
        <v>67</v>
      </c>
      <c r="C82" s="43">
        <v>50</v>
      </c>
      <c r="D82" s="24">
        <v>851.82377</v>
      </c>
    </row>
    <row r="83" spans="1:4" ht="15.75">
      <c r="A83" s="12">
        <v>26</v>
      </c>
      <c r="B83" s="17" t="s">
        <v>96</v>
      </c>
      <c r="C83" s="43"/>
      <c r="D83" s="24"/>
    </row>
    <row r="84" spans="1:4" ht="15.75">
      <c r="A84" s="21"/>
      <c r="B84" s="30" t="s">
        <v>66</v>
      </c>
      <c r="C84" s="43">
        <v>231146</v>
      </c>
      <c r="D84" s="24">
        <v>4.051020819453216</v>
      </c>
    </row>
    <row r="85" spans="1:4" ht="15.75">
      <c r="A85" s="21"/>
      <c r="B85" s="30" t="s">
        <v>67</v>
      </c>
      <c r="C85" s="43">
        <v>409.09700000000004</v>
      </c>
      <c r="D85" s="24">
        <v>897.76679</v>
      </c>
    </row>
    <row r="86" spans="1:4" ht="15.75">
      <c r="A86" s="12">
        <v>27</v>
      </c>
      <c r="B86" s="17" t="s">
        <v>89</v>
      </c>
      <c r="C86" s="23"/>
      <c r="D86" s="31"/>
    </row>
    <row r="87" spans="1:4" ht="15.75">
      <c r="A87" s="21"/>
      <c r="B87" s="30" t="s">
        <v>66</v>
      </c>
      <c r="C87" s="23"/>
      <c r="D87" s="24"/>
    </row>
    <row r="88" spans="1:4" ht="15.75">
      <c r="A88" s="21"/>
      <c r="B88" s="30" t="s">
        <v>67</v>
      </c>
      <c r="C88" s="23"/>
      <c r="D88" s="31"/>
    </row>
    <row r="89" spans="1:4" s="19" customFormat="1" ht="15.75">
      <c r="A89" s="12">
        <v>28</v>
      </c>
      <c r="B89" s="17" t="s">
        <v>90</v>
      </c>
      <c r="C89" s="26"/>
      <c r="D89" s="27"/>
    </row>
    <row r="90" spans="1:4" ht="15.75">
      <c r="A90" s="21"/>
      <c r="B90" s="22" t="s">
        <v>66</v>
      </c>
      <c r="C90" s="43">
        <v>16850613</v>
      </c>
      <c r="D90" s="24">
        <v>3.1508511218553297</v>
      </c>
    </row>
    <row r="91" spans="1:4" ht="15.75">
      <c r="A91" s="21"/>
      <c r="B91" s="22" t="s">
        <v>67</v>
      </c>
      <c r="C91" s="23">
        <v>0</v>
      </c>
      <c r="D91" s="24">
        <v>0</v>
      </c>
    </row>
    <row r="92" spans="1:4" s="19" customFormat="1" ht="15.75">
      <c r="A92" s="12">
        <v>29</v>
      </c>
      <c r="B92" s="17" t="s">
        <v>91</v>
      </c>
      <c r="C92" s="26"/>
      <c r="D92" s="27"/>
    </row>
    <row r="93" spans="1:4" ht="15.75">
      <c r="A93" s="21"/>
      <c r="B93" s="30" t="s">
        <v>66</v>
      </c>
      <c r="C93" s="43">
        <v>15223</v>
      </c>
      <c r="D93" s="24">
        <v>2.749349668265125</v>
      </c>
    </row>
    <row r="94" spans="1:4" ht="15.75">
      <c r="A94" s="21"/>
      <c r="B94" s="30" t="s">
        <v>67</v>
      </c>
      <c r="C94" s="23">
        <v>0</v>
      </c>
      <c r="D94" s="24">
        <v>0</v>
      </c>
    </row>
    <row r="95" spans="1:4" ht="15.75">
      <c r="A95" s="12">
        <v>30</v>
      </c>
      <c r="B95" s="17" t="s">
        <v>92</v>
      </c>
      <c r="C95" s="23"/>
      <c r="D95" s="24"/>
    </row>
    <row r="96" spans="1:4" ht="15.75">
      <c r="A96" s="21"/>
      <c r="B96" s="30" t="s">
        <v>66</v>
      </c>
      <c r="C96" s="23">
        <v>0</v>
      </c>
      <c r="D96" s="24">
        <v>0</v>
      </c>
    </row>
    <row r="97" spans="1:4" ht="15.75">
      <c r="A97" s="21"/>
      <c r="B97" s="30" t="s">
        <v>67</v>
      </c>
      <c r="C97" s="23">
        <v>0</v>
      </c>
      <c r="D97" s="24">
        <v>0</v>
      </c>
    </row>
    <row r="98" spans="1:4" ht="15.75">
      <c r="A98" s="76" t="s">
        <v>93</v>
      </c>
      <c r="B98" s="76"/>
      <c r="C98" s="44">
        <f>C9+C12+C15+C24+C27+C30+C36+C39+C42+C45+C48+C51+C54+C57+C60+C63+C66+C69+C72+C75+C78+C81+C84+C87+C90+C93+C96+C18+C21+C33</f>
        <v>20930836.2</v>
      </c>
      <c r="D98" s="32"/>
    </row>
    <row r="99" spans="1:4" ht="15.75">
      <c r="A99" s="76" t="s">
        <v>94</v>
      </c>
      <c r="B99" s="76"/>
      <c r="C99" s="44">
        <f>C10+C13+C16+C19+C22+C25+C28+C31+C34+C37+C40+C43+C46+C49+C52+C55+C58+C61+C64+C67+C70+C73+C76+C79+C82+C85+C91+C94+C97</f>
        <v>5760.5459999999985</v>
      </c>
      <c r="D99" s="32"/>
    </row>
    <row r="103" ht="15.75">
      <c r="C103" s="45"/>
    </row>
  </sheetData>
  <sheetProtection/>
  <mergeCells count="8">
    <mergeCell ref="A98:B98"/>
    <mergeCell ref="A99:B99"/>
    <mergeCell ref="B1:D1"/>
    <mergeCell ref="F1:J1"/>
    <mergeCell ref="A5:A7"/>
    <mergeCell ref="B5:B7"/>
    <mergeCell ref="C5:D5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03"/>
  <sheetViews>
    <sheetView zoomScale="87" zoomScaleNormal="87" zoomScalePageLayoutView="0" workbookViewId="0" topLeftCell="A1">
      <selection activeCell="A3" sqref="A3:D3"/>
    </sheetView>
  </sheetViews>
  <sheetFormatPr defaultColWidth="9.140625" defaultRowHeight="15"/>
  <cols>
    <col min="1" max="1" width="9.140625" style="13" customWidth="1"/>
    <col min="2" max="2" width="52.140625" style="13" customWidth="1"/>
    <col min="3" max="3" width="13.28125" style="13" customWidth="1"/>
    <col min="4" max="4" width="12.140625" style="13" customWidth="1"/>
    <col min="5" max="5" width="12.57421875" style="13" bestFit="1" customWidth="1"/>
    <col min="6" max="7" width="11.28125" style="13" customWidth="1"/>
    <col min="8" max="8" width="11.57421875" style="13" bestFit="1" customWidth="1"/>
    <col min="9" max="16384" width="9.140625" style="13" customWidth="1"/>
  </cols>
  <sheetData>
    <row r="1" spans="2:10" ht="37.5" customHeight="1">
      <c r="B1" s="77" t="s">
        <v>57</v>
      </c>
      <c r="C1" s="77"/>
      <c r="D1" s="77"/>
      <c r="F1" s="78"/>
      <c r="G1" s="78"/>
      <c r="H1" s="78"/>
      <c r="I1" s="78"/>
      <c r="J1" s="78"/>
    </row>
    <row r="2" spans="2:10" ht="15.75" customHeight="1">
      <c r="B2" s="14"/>
      <c r="C2" s="14"/>
      <c r="D2" s="14"/>
      <c r="F2" s="15"/>
      <c r="G2" s="15"/>
      <c r="H2" s="15"/>
      <c r="I2" s="15"/>
      <c r="J2" s="15"/>
    </row>
    <row r="3" spans="1:10" ht="48.75" customHeight="1">
      <c r="A3" s="81" t="s">
        <v>58</v>
      </c>
      <c r="B3" s="81"/>
      <c r="C3" s="81"/>
      <c r="D3" s="81"/>
      <c r="E3" s="9"/>
      <c r="F3" s="16"/>
      <c r="G3" s="16"/>
      <c r="H3" s="16"/>
      <c r="I3" s="16"/>
      <c r="J3" s="16"/>
    </row>
    <row r="4" spans="3:5" ht="15.75">
      <c r="C4" s="10"/>
      <c r="D4" s="10"/>
      <c r="E4" s="10"/>
    </row>
    <row r="5" spans="1:4" ht="19.5" customHeight="1">
      <c r="A5" s="79" t="s">
        <v>59</v>
      </c>
      <c r="B5" s="79" t="s">
        <v>60</v>
      </c>
      <c r="C5" s="80" t="str">
        <f>'июнь СО'!B4</f>
        <v>Июнь 2021</v>
      </c>
      <c r="D5" s="80"/>
    </row>
    <row r="6" spans="1:4" ht="31.5">
      <c r="A6" s="79"/>
      <c r="B6" s="79"/>
      <c r="C6" s="11" t="s">
        <v>61</v>
      </c>
      <c r="D6" s="12" t="s">
        <v>62</v>
      </c>
    </row>
    <row r="7" spans="1:4" ht="15.75">
      <c r="A7" s="79"/>
      <c r="B7" s="79"/>
      <c r="C7" s="12" t="s">
        <v>63</v>
      </c>
      <c r="D7" s="12" t="s">
        <v>64</v>
      </c>
    </row>
    <row r="8" spans="1:8" s="19" customFormat="1" ht="15.75">
      <c r="A8" s="12">
        <v>1</v>
      </c>
      <c r="B8" s="17" t="s">
        <v>65</v>
      </c>
      <c r="C8" s="18"/>
      <c r="D8" s="18"/>
      <c r="H8" s="20"/>
    </row>
    <row r="9" spans="1:6" ht="15.75">
      <c r="A9" s="12"/>
      <c r="B9" s="22" t="s">
        <v>66</v>
      </c>
      <c r="C9" s="43">
        <v>1266180</v>
      </c>
      <c r="D9" s="24">
        <v>3.8339228822126388</v>
      </c>
      <c r="F9" s="25"/>
    </row>
    <row r="10" spans="1:4" ht="15.75">
      <c r="A10" s="12"/>
      <c r="B10" s="22" t="s">
        <v>67</v>
      </c>
      <c r="C10" s="23">
        <v>2109.046999999999</v>
      </c>
      <c r="D10" s="24">
        <v>829.09857</v>
      </c>
    </row>
    <row r="11" spans="1:4" s="19" customFormat="1" ht="15.75">
      <c r="A11" s="12">
        <v>2</v>
      </c>
      <c r="B11" s="17" t="s">
        <v>68</v>
      </c>
      <c r="C11" s="26"/>
      <c r="D11" s="27"/>
    </row>
    <row r="12" spans="1:7" ht="15.75">
      <c r="A12" s="12"/>
      <c r="B12" s="22" t="s">
        <v>66</v>
      </c>
      <c r="C12" s="43">
        <v>1120374</v>
      </c>
      <c r="D12" s="24">
        <v>3.791831507454951</v>
      </c>
      <c r="G12" s="28"/>
    </row>
    <row r="13" spans="1:5" ht="15.75">
      <c r="A13" s="12"/>
      <c r="B13" s="22" t="s">
        <v>67</v>
      </c>
      <c r="C13" s="43">
        <v>1879</v>
      </c>
      <c r="D13" s="24">
        <v>830.55223</v>
      </c>
      <c r="E13" s="29"/>
    </row>
    <row r="14" spans="1:4" s="19" customFormat="1" ht="15.75">
      <c r="A14" s="12">
        <v>3</v>
      </c>
      <c r="B14" s="17" t="s">
        <v>69</v>
      </c>
      <c r="C14" s="26"/>
      <c r="D14" s="27"/>
    </row>
    <row r="15" spans="1:4" ht="15.75">
      <c r="A15" s="12"/>
      <c r="B15" s="30" t="s">
        <v>66</v>
      </c>
      <c r="C15" s="43">
        <v>513039</v>
      </c>
      <c r="D15" s="24">
        <v>2.8889146666562713</v>
      </c>
    </row>
    <row r="16" spans="1:4" ht="15.75">
      <c r="A16" s="12"/>
      <c r="B16" s="30" t="s">
        <v>67</v>
      </c>
      <c r="C16" s="43">
        <v>603</v>
      </c>
      <c r="D16" s="24">
        <v>828.74003</v>
      </c>
    </row>
    <row r="17" spans="1:4" ht="15.75">
      <c r="A17" s="12">
        <v>4</v>
      </c>
      <c r="B17" s="46" t="s">
        <v>70</v>
      </c>
      <c r="C17" s="23"/>
      <c r="D17" s="24"/>
    </row>
    <row r="18" spans="1:4" ht="15.75">
      <c r="A18" s="12"/>
      <c r="B18" s="30" t="s">
        <v>66</v>
      </c>
      <c r="C18" s="43">
        <v>60671</v>
      </c>
      <c r="D18" s="24">
        <v>2.7</v>
      </c>
    </row>
    <row r="19" spans="1:4" ht="15.75">
      <c r="A19" s="12"/>
      <c r="B19" s="30" t="s">
        <v>67</v>
      </c>
      <c r="C19" s="47">
        <v>15</v>
      </c>
      <c r="D19" s="48">
        <v>828.77723</v>
      </c>
    </row>
    <row r="20" spans="1:4" s="19" customFormat="1" ht="15.75">
      <c r="A20" s="12">
        <v>5</v>
      </c>
      <c r="B20" s="17" t="s">
        <v>71</v>
      </c>
      <c r="C20" s="49"/>
      <c r="D20" s="49"/>
    </row>
    <row r="21" spans="1:4" ht="15.75">
      <c r="A21" s="12"/>
      <c r="B21" s="30" t="s">
        <v>66</v>
      </c>
      <c r="C21" s="23">
        <v>7176</v>
      </c>
      <c r="D21" s="30">
        <v>2.72</v>
      </c>
    </row>
    <row r="22" spans="1:4" ht="15.75">
      <c r="A22" s="12"/>
      <c r="B22" s="30" t="s">
        <v>67</v>
      </c>
      <c r="C22" s="47">
        <v>9.29</v>
      </c>
      <c r="D22" s="50">
        <v>828.85263</v>
      </c>
    </row>
    <row r="23" spans="1:4" ht="15.75">
      <c r="A23" s="12">
        <v>6</v>
      </c>
      <c r="B23" s="17" t="s">
        <v>72</v>
      </c>
      <c r="C23" s="26"/>
      <c r="D23" s="27"/>
    </row>
    <row r="24" spans="1:4" ht="15.75">
      <c r="A24" s="12"/>
      <c r="B24" s="30" t="s">
        <v>66</v>
      </c>
      <c r="C24" s="43">
        <v>65099</v>
      </c>
      <c r="D24" s="24">
        <v>3.0822565630808465</v>
      </c>
    </row>
    <row r="25" spans="1:4" ht="15.75">
      <c r="A25" s="12"/>
      <c r="B25" s="30" t="s">
        <v>67</v>
      </c>
      <c r="C25" s="43">
        <v>33.359</v>
      </c>
      <c r="D25" s="24">
        <v>827.61077</v>
      </c>
    </row>
    <row r="26" spans="1:4" ht="15.75">
      <c r="A26" s="12">
        <v>7</v>
      </c>
      <c r="B26" s="17" t="s">
        <v>73</v>
      </c>
      <c r="C26" s="43"/>
      <c r="D26" s="24"/>
    </row>
    <row r="27" spans="1:4" ht="15.75">
      <c r="A27" s="12"/>
      <c r="B27" s="30" t="s">
        <v>66</v>
      </c>
      <c r="C27" s="43">
        <v>185749</v>
      </c>
      <c r="D27" s="24">
        <v>2.80205411603831</v>
      </c>
    </row>
    <row r="28" spans="1:4" ht="15.75">
      <c r="A28" s="12"/>
      <c r="B28" s="30" t="s">
        <v>67</v>
      </c>
      <c r="C28" s="43">
        <v>213</v>
      </c>
      <c r="D28" s="24">
        <v>828.22978</v>
      </c>
    </row>
    <row r="29" spans="1:4" ht="15.75">
      <c r="A29" s="12">
        <v>8</v>
      </c>
      <c r="B29" s="17" t="s">
        <v>74</v>
      </c>
      <c r="C29" s="43"/>
      <c r="D29" s="24"/>
    </row>
    <row r="30" spans="1:4" ht="15.75">
      <c r="A30" s="12"/>
      <c r="B30" s="30" t="s">
        <v>66</v>
      </c>
      <c r="C30" s="43">
        <v>574569</v>
      </c>
      <c r="D30" s="24">
        <v>2.9142340026466216</v>
      </c>
    </row>
    <row r="31" spans="1:4" ht="15.75">
      <c r="A31" s="12"/>
      <c r="B31" s="30" t="s">
        <v>67</v>
      </c>
      <c r="C31" s="43">
        <v>1652</v>
      </c>
      <c r="D31" s="24">
        <v>867.75201</v>
      </c>
    </row>
    <row r="32" spans="1:4" ht="15.75">
      <c r="A32" s="12">
        <v>9</v>
      </c>
      <c r="B32" s="17" t="s">
        <v>75</v>
      </c>
      <c r="C32" s="43"/>
      <c r="D32" s="24"/>
    </row>
    <row r="33" spans="1:4" ht="15.75">
      <c r="A33" s="12"/>
      <c r="B33" s="30" t="s">
        <v>66</v>
      </c>
      <c r="C33" s="43">
        <v>70359</v>
      </c>
      <c r="D33" s="24">
        <v>2.7991175021437678</v>
      </c>
    </row>
    <row r="34" spans="1:4" ht="15.75">
      <c r="A34" s="12"/>
      <c r="B34" s="30" t="s">
        <v>67</v>
      </c>
      <c r="C34" s="43">
        <v>64</v>
      </c>
      <c r="D34" s="24">
        <v>825.13255</v>
      </c>
    </row>
    <row r="35" spans="1:4" ht="15.75">
      <c r="A35" s="12">
        <v>10</v>
      </c>
      <c r="B35" s="17" t="s">
        <v>97</v>
      </c>
      <c r="C35" s="43"/>
      <c r="D35" s="24"/>
    </row>
    <row r="36" spans="1:4" ht="15.75">
      <c r="A36" s="12"/>
      <c r="B36" s="30" t="s">
        <v>66</v>
      </c>
      <c r="C36" s="43">
        <v>14388</v>
      </c>
      <c r="D36" s="24">
        <v>3.204450236308034</v>
      </c>
    </row>
    <row r="37" spans="1:4" ht="15.75">
      <c r="A37" s="12"/>
      <c r="B37" s="30" t="s">
        <v>67</v>
      </c>
      <c r="C37" s="43">
        <v>0</v>
      </c>
      <c r="D37" s="24">
        <v>0</v>
      </c>
    </row>
    <row r="38" spans="1:4" ht="15.75">
      <c r="A38" s="12">
        <v>11</v>
      </c>
      <c r="B38" s="17" t="s">
        <v>76</v>
      </c>
      <c r="C38" s="43"/>
      <c r="D38" s="24"/>
    </row>
    <row r="39" spans="1:4" ht="15.75">
      <c r="A39" s="12"/>
      <c r="B39" s="30" t="s">
        <v>66</v>
      </c>
      <c r="C39" s="43">
        <v>17903</v>
      </c>
      <c r="D39" s="24">
        <v>3.2070116740211136</v>
      </c>
    </row>
    <row r="40" spans="1:4" ht="15.75">
      <c r="A40" s="12"/>
      <c r="B40" s="30" t="s">
        <v>67</v>
      </c>
      <c r="C40" s="23">
        <v>0</v>
      </c>
      <c r="D40" s="24">
        <v>0</v>
      </c>
    </row>
    <row r="41" spans="1:4" ht="15.75">
      <c r="A41" s="12">
        <v>12</v>
      </c>
      <c r="B41" s="17" t="s">
        <v>77</v>
      </c>
      <c r="C41" s="23"/>
      <c r="D41" s="24"/>
    </row>
    <row r="42" spans="1:4" ht="15.75">
      <c r="A42" s="12"/>
      <c r="B42" s="30" t="s">
        <v>66</v>
      </c>
      <c r="C42" s="43">
        <v>13951</v>
      </c>
      <c r="D42" s="24">
        <v>3.625420519437077</v>
      </c>
    </row>
    <row r="43" spans="1:4" ht="15.75">
      <c r="A43" s="12"/>
      <c r="B43" s="30" t="s">
        <v>67</v>
      </c>
      <c r="C43" s="43">
        <v>0</v>
      </c>
      <c r="D43" s="24">
        <v>0</v>
      </c>
    </row>
    <row r="44" spans="1:4" ht="15.75">
      <c r="A44" s="12">
        <v>13</v>
      </c>
      <c r="B44" s="17" t="s">
        <v>78</v>
      </c>
      <c r="C44" s="43"/>
      <c r="D44" s="24"/>
    </row>
    <row r="45" spans="1:4" ht="15.75">
      <c r="A45" s="12"/>
      <c r="B45" s="30" t="s">
        <v>66</v>
      </c>
      <c r="C45" s="43">
        <v>16228</v>
      </c>
      <c r="D45" s="24">
        <v>2.9390707419275324</v>
      </c>
    </row>
    <row r="46" spans="1:4" ht="15.75">
      <c r="A46" s="12"/>
      <c r="B46" s="30" t="s">
        <v>67</v>
      </c>
      <c r="C46" s="43">
        <v>22.131</v>
      </c>
      <c r="D46" s="24">
        <v>829.77529</v>
      </c>
    </row>
    <row r="47" spans="1:4" ht="15.75">
      <c r="A47" s="12">
        <v>14</v>
      </c>
      <c r="B47" s="17" t="s">
        <v>79</v>
      </c>
      <c r="C47" s="43"/>
      <c r="D47" s="24"/>
    </row>
    <row r="48" spans="1:4" ht="15.75">
      <c r="A48" s="12"/>
      <c r="B48" s="30" t="s">
        <v>66</v>
      </c>
      <c r="C48" s="43">
        <v>14361</v>
      </c>
      <c r="D48" s="24">
        <v>2.898900494394541</v>
      </c>
    </row>
    <row r="49" spans="1:4" ht="15.75">
      <c r="A49" s="12"/>
      <c r="B49" s="30" t="s">
        <v>67</v>
      </c>
      <c r="C49" s="43">
        <v>21</v>
      </c>
      <c r="D49" s="24">
        <v>829.22501</v>
      </c>
    </row>
    <row r="50" spans="1:4" ht="15.75">
      <c r="A50" s="12">
        <v>15</v>
      </c>
      <c r="B50" s="17" t="s">
        <v>80</v>
      </c>
      <c r="C50" s="43"/>
      <c r="D50" s="24"/>
    </row>
    <row r="51" spans="1:4" ht="15.75">
      <c r="A51" s="12"/>
      <c r="B51" s="30" t="s">
        <v>66</v>
      </c>
      <c r="C51" s="43">
        <v>12744</v>
      </c>
      <c r="D51" s="24">
        <v>2.757582653274744</v>
      </c>
    </row>
    <row r="52" spans="1:4" ht="15.75">
      <c r="A52" s="12"/>
      <c r="B52" s="30" t="s">
        <v>67</v>
      </c>
      <c r="C52" s="23">
        <v>16.765</v>
      </c>
      <c r="D52" s="24">
        <v>828.03614</v>
      </c>
    </row>
    <row r="53" spans="1:4" ht="15.75">
      <c r="A53" s="12">
        <v>16</v>
      </c>
      <c r="B53" s="17" t="s">
        <v>81</v>
      </c>
      <c r="C53" s="23"/>
      <c r="D53" s="24"/>
    </row>
    <row r="54" spans="1:4" ht="15.75">
      <c r="A54" s="12"/>
      <c r="B54" s="30" t="s">
        <v>66</v>
      </c>
      <c r="C54" s="43">
        <v>5820</v>
      </c>
      <c r="D54" s="24">
        <v>3.1280257731958763</v>
      </c>
    </row>
    <row r="55" spans="1:4" ht="15.75">
      <c r="A55" s="12"/>
      <c r="B55" s="30" t="s">
        <v>67</v>
      </c>
      <c r="C55" s="43">
        <v>8</v>
      </c>
      <c r="D55" s="24">
        <v>829.84657</v>
      </c>
    </row>
    <row r="56" spans="1:4" ht="15.75">
      <c r="A56" s="12">
        <v>17</v>
      </c>
      <c r="B56" s="17" t="s">
        <v>82</v>
      </c>
      <c r="C56" s="43"/>
      <c r="D56" s="24"/>
    </row>
    <row r="57" spans="1:4" ht="15.75">
      <c r="A57" s="12"/>
      <c r="B57" s="30" t="s">
        <v>66</v>
      </c>
      <c r="C57" s="43">
        <v>49001</v>
      </c>
      <c r="D57" s="24">
        <v>3.0760843656251913</v>
      </c>
    </row>
    <row r="58" spans="1:4" ht="15.75">
      <c r="A58" s="12"/>
      <c r="B58" s="30" t="s">
        <v>67</v>
      </c>
      <c r="C58" s="43">
        <v>43</v>
      </c>
      <c r="D58" s="24">
        <v>837.86676</v>
      </c>
    </row>
    <row r="59" spans="1:4" ht="15.75">
      <c r="A59" s="12">
        <v>18</v>
      </c>
      <c r="B59" s="17" t="s">
        <v>83</v>
      </c>
      <c r="C59" s="43"/>
      <c r="D59" s="24"/>
    </row>
    <row r="60" spans="1:4" ht="15.75">
      <c r="A60" s="12"/>
      <c r="B60" s="30" t="s">
        <v>66</v>
      </c>
      <c r="C60" s="43">
        <v>52764</v>
      </c>
      <c r="D60" s="24">
        <v>2.945570685821141</v>
      </c>
    </row>
    <row r="61" spans="1:4" ht="15.75">
      <c r="A61" s="12"/>
      <c r="B61" s="30" t="s">
        <v>67</v>
      </c>
      <c r="C61" s="43">
        <v>69</v>
      </c>
      <c r="D61" s="24">
        <v>845.39111</v>
      </c>
    </row>
    <row r="62" spans="1:4" ht="15.75">
      <c r="A62" s="12">
        <v>19</v>
      </c>
      <c r="B62" s="17" t="s">
        <v>84</v>
      </c>
      <c r="C62" s="43"/>
      <c r="D62" s="24"/>
    </row>
    <row r="63" spans="1:4" ht="15.75">
      <c r="A63" s="12"/>
      <c r="B63" s="30" t="s">
        <v>66</v>
      </c>
      <c r="C63" s="43">
        <v>7729</v>
      </c>
      <c r="D63" s="24">
        <v>2.364060033639539</v>
      </c>
    </row>
    <row r="64" spans="1:4" ht="15.75">
      <c r="A64" s="12"/>
      <c r="B64" s="30" t="s">
        <v>67</v>
      </c>
      <c r="C64" s="43">
        <v>0</v>
      </c>
      <c r="D64" s="24">
        <v>0</v>
      </c>
    </row>
    <row r="65" spans="1:4" ht="15.75">
      <c r="A65" s="12">
        <v>20</v>
      </c>
      <c r="B65" s="17" t="s">
        <v>85</v>
      </c>
      <c r="C65" s="43"/>
      <c r="D65" s="24"/>
    </row>
    <row r="66" spans="1:4" ht="15.75">
      <c r="A66" s="12"/>
      <c r="B66" s="30" t="s">
        <v>66</v>
      </c>
      <c r="C66" s="43">
        <v>16659</v>
      </c>
      <c r="D66" s="24">
        <v>3.0760843656251913</v>
      </c>
    </row>
    <row r="67" spans="1:4" ht="15.75">
      <c r="A67" s="12"/>
      <c r="B67" s="30" t="s">
        <v>67</v>
      </c>
      <c r="C67" s="43">
        <v>23</v>
      </c>
      <c r="D67" s="24">
        <v>857.97938</v>
      </c>
    </row>
    <row r="68" spans="1:4" ht="15.75">
      <c r="A68" s="12">
        <v>21</v>
      </c>
      <c r="B68" s="17" t="s">
        <v>86</v>
      </c>
      <c r="C68" s="43"/>
      <c r="D68" s="24"/>
    </row>
    <row r="69" spans="1:4" ht="15.75">
      <c r="A69" s="12"/>
      <c r="B69" s="30" t="s">
        <v>66</v>
      </c>
      <c r="C69" s="43">
        <v>9764</v>
      </c>
      <c r="D69" s="24">
        <v>2.291697050389185</v>
      </c>
    </row>
    <row r="70" spans="1:4" ht="15.75">
      <c r="A70" s="12"/>
      <c r="B70" s="30" t="s">
        <v>67</v>
      </c>
      <c r="C70" s="43">
        <v>9</v>
      </c>
      <c r="D70" s="24">
        <v>827.14049</v>
      </c>
    </row>
    <row r="71" spans="1:4" ht="15.75">
      <c r="A71" s="12">
        <v>22</v>
      </c>
      <c r="B71" s="17" t="s">
        <v>95</v>
      </c>
      <c r="C71" s="23"/>
      <c r="D71" s="24"/>
    </row>
    <row r="72" spans="1:4" ht="15.75">
      <c r="A72" s="12"/>
      <c r="B72" s="30" t="s">
        <v>66</v>
      </c>
      <c r="C72" s="43">
        <v>13294</v>
      </c>
      <c r="D72" s="24">
        <v>3.1103542951707537</v>
      </c>
    </row>
    <row r="73" spans="1:4" ht="15.75">
      <c r="A73" s="12"/>
      <c r="B73" s="30" t="s">
        <v>67</v>
      </c>
      <c r="C73" s="43">
        <v>17.256</v>
      </c>
      <c r="D73" s="24">
        <v>829.08642</v>
      </c>
    </row>
    <row r="74" spans="1:4" ht="15.75">
      <c r="A74" s="12">
        <v>23</v>
      </c>
      <c r="B74" s="17" t="s">
        <v>98</v>
      </c>
      <c r="C74" s="43"/>
      <c r="D74" s="24"/>
    </row>
    <row r="75" spans="1:4" ht="15.75">
      <c r="A75" s="12"/>
      <c r="B75" s="30" t="s">
        <v>66</v>
      </c>
      <c r="C75" s="43">
        <v>15200</v>
      </c>
      <c r="D75" s="24">
        <v>6.746630263157895</v>
      </c>
    </row>
    <row r="76" spans="1:4" ht="15.75">
      <c r="A76" s="12"/>
      <c r="B76" s="30" t="s">
        <v>67</v>
      </c>
      <c r="C76" s="43">
        <v>0</v>
      </c>
      <c r="D76" s="24">
        <v>0</v>
      </c>
    </row>
    <row r="77" spans="1:4" ht="15.75">
      <c r="A77" s="12">
        <v>24</v>
      </c>
      <c r="B77" s="17" t="s">
        <v>87</v>
      </c>
      <c r="C77" s="43"/>
      <c r="D77" s="24"/>
    </row>
    <row r="78" spans="1:4" ht="15.75">
      <c r="A78" s="12"/>
      <c r="B78" s="30" t="s">
        <v>66</v>
      </c>
      <c r="C78" s="43">
        <v>9956</v>
      </c>
      <c r="D78" s="24">
        <v>2.5511801928485336</v>
      </c>
    </row>
    <row r="79" spans="1:4" ht="15.75">
      <c r="A79" s="12"/>
      <c r="B79" s="30" t="s">
        <v>67</v>
      </c>
      <c r="C79" s="43">
        <v>0</v>
      </c>
      <c r="D79" s="24">
        <v>0</v>
      </c>
    </row>
    <row r="80" spans="1:4" ht="15.75">
      <c r="A80" s="12">
        <v>25</v>
      </c>
      <c r="B80" s="17" t="s">
        <v>88</v>
      </c>
      <c r="C80" s="43"/>
      <c r="D80" s="24"/>
    </row>
    <row r="81" spans="1:4" ht="15.75">
      <c r="A81" s="12"/>
      <c r="B81" s="30" t="s">
        <v>66</v>
      </c>
      <c r="C81" s="43">
        <v>39393</v>
      </c>
      <c r="D81" s="24">
        <v>2.7138227603889016</v>
      </c>
    </row>
    <row r="82" spans="1:4" ht="15.75">
      <c r="A82" s="12"/>
      <c r="B82" s="30" t="s">
        <v>67</v>
      </c>
      <c r="C82" s="43">
        <v>50</v>
      </c>
      <c r="D82" s="24">
        <v>829.71406</v>
      </c>
    </row>
    <row r="83" spans="1:4" ht="15.75">
      <c r="A83" s="12">
        <v>26</v>
      </c>
      <c r="B83" s="17" t="s">
        <v>96</v>
      </c>
      <c r="C83" s="43"/>
      <c r="D83" s="24"/>
    </row>
    <row r="84" spans="1:4" ht="15.75">
      <c r="A84" s="21"/>
      <c r="B84" s="30" t="s">
        <v>66</v>
      </c>
      <c r="C84" s="43">
        <v>255169</v>
      </c>
      <c r="D84" s="24">
        <v>4.389333311125829</v>
      </c>
    </row>
    <row r="85" spans="1:4" ht="15.75">
      <c r="A85" s="21"/>
      <c r="B85" s="30" t="s">
        <v>67</v>
      </c>
      <c r="C85" s="43">
        <v>504.525</v>
      </c>
      <c r="D85" s="24">
        <v>871.85806</v>
      </c>
    </row>
    <row r="86" spans="1:4" ht="15.75">
      <c r="A86" s="12">
        <v>27</v>
      </c>
      <c r="B86" s="17" t="s">
        <v>89</v>
      </c>
      <c r="C86" s="23"/>
      <c r="D86" s="31"/>
    </row>
    <row r="87" spans="1:4" ht="15.75">
      <c r="A87" s="21"/>
      <c r="B87" s="30" t="s">
        <v>66</v>
      </c>
      <c r="C87" s="23"/>
      <c r="D87" s="24"/>
    </row>
    <row r="88" spans="1:4" ht="15.75">
      <c r="A88" s="21"/>
      <c r="B88" s="30" t="s">
        <v>67</v>
      </c>
      <c r="C88" s="23"/>
      <c r="D88" s="31"/>
    </row>
    <row r="89" spans="1:4" s="19" customFormat="1" ht="15.75">
      <c r="A89" s="12">
        <v>28</v>
      </c>
      <c r="B89" s="17" t="s">
        <v>90</v>
      </c>
      <c r="C89" s="26"/>
      <c r="D89" s="27"/>
    </row>
    <row r="90" spans="1:4" ht="15.75">
      <c r="A90" s="21"/>
      <c r="B90" s="22" t="s">
        <v>66</v>
      </c>
      <c r="C90" s="43">
        <v>18968358</v>
      </c>
      <c r="D90" s="24">
        <v>3.2343313906418967</v>
      </c>
    </row>
    <row r="91" spans="1:4" ht="15.75">
      <c r="A91" s="21"/>
      <c r="B91" s="22" t="s">
        <v>67</v>
      </c>
      <c r="C91" s="23">
        <v>0</v>
      </c>
      <c r="D91" s="24">
        <v>0</v>
      </c>
    </row>
    <row r="92" spans="1:4" s="19" customFormat="1" ht="15.75">
      <c r="A92" s="12">
        <v>29</v>
      </c>
      <c r="B92" s="17" t="s">
        <v>91</v>
      </c>
      <c r="C92" s="26"/>
      <c r="D92" s="27"/>
    </row>
    <row r="93" spans="1:4" ht="15.75">
      <c r="A93" s="21"/>
      <c r="B93" s="30" t="s">
        <v>66</v>
      </c>
      <c r="C93" s="43">
        <v>13975</v>
      </c>
      <c r="D93" s="24">
        <f>'[4]Июнь 2021'!G64/'[4]Июнь 2021'!F64/1.2</f>
        <v>2.9277581395348835</v>
      </c>
    </row>
    <row r="94" spans="1:4" ht="15.75">
      <c r="A94" s="21"/>
      <c r="B94" s="30" t="s">
        <v>67</v>
      </c>
      <c r="C94" s="23">
        <v>0</v>
      </c>
      <c r="D94" s="24">
        <v>0</v>
      </c>
    </row>
    <row r="95" spans="1:4" ht="15.75">
      <c r="A95" s="12">
        <v>30</v>
      </c>
      <c r="B95" s="17" t="s">
        <v>92</v>
      </c>
      <c r="C95" s="23"/>
      <c r="D95" s="24"/>
    </row>
    <row r="96" spans="1:4" ht="15.75">
      <c r="A96" s="21"/>
      <c r="B96" s="30" t="s">
        <v>66</v>
      </c>
      <c r="C96" s="23">
        <v>0</v>
      </c>
      <c r="D96" s="24">
        <v>0</v>
      </c>
    </row>
    <row r="97" spans="1:4" ht="15.75">
      <c r="A97" s="21"/>
      <c r="B97" s="30" t="s">
        <v>67</v>
      </c>
      <c r="C97" s="23">
        <v>0</v>
      </c>
      <c r="D97" s="24">
        <v>0</v>
      </c>
    </row>
    <row r="98" spans="1:4" ht="15.75">
      <c r="A98" s="76" t="s">
        <v>93</v>
      </c>
      <c r="B98" s="76"/>
      <c r="C98" s="44">
        <f>C9+C12+C15+C18+C21+C24+C27+C30+C33+C36+C39+C42+C45+C48+C51+C54+C57+C60+C63+C66+C69+C72+C75+C78+C81+C84+C90+C93+C96</f>
        <v>23409873</v>
      </c>
      <c r="D98" s="32"/>
    </row>
    <row r="99" spans="1:4" ht="15.75">
      <c r="A99" s="76" t="s">
        <v>94</v>
      </c>
      <c r="B99" s="76"/>
      <c r="C99" s="44">
        <f>C10+C13+C16+C19+C22+C25+C28+C31+C34+C37+C40+C43+C46+C49+C52+C55+C58+C61+C64+C67+C70+C73+C76+C79+C82+C85+C91+C94+C97</f>
        <v>7361.373</v>
      </c>
      <c r="D99" s="32"/>
    </row>
    <row r="103" ht="15.75">
      <c r="C103" s="45"/>
    </row>
  </sheetData>
  <sheetProtection/>
  <mergeCells count="8">
    <mergeCell ref="A5:A7"/>
    <mergeCell ref="A98:B98"/>
    <mergeCell ref="A99:B99"/>
    <mergeCell ref="F1:J1"/>
    <mergeCell ref="C5:D5"/>
    <mergeCell ref="B5:B7"/>
    <mergeCell ref="B1:D1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03"/>
  <sheetViews>
    <sheetView zoomScale="87" zoomScaleNormal="87" zoomScalePageLayoutView="0" workbookViewId="0" topLeftCell="A1">
      <selection activeCell="A3" sqref="A3:D3"/>
    </sheetView>
  </sheetViews>
  <sheetFormatPr defaultColWidth="9.140625" defaultRowHeight="15"/>
  <cols>
    <col min="1" max="1" width="9.140625" style="13" customWidth="1"/>
    <col min="2" max="2" width="52.140625" style="13" customWidth="1"/>
    <col min="3" max="3" width="13.28125" style="13" customWidth="1"/>
    <col min="4" max="4" width="12.140625" style="13" customWidth="1"/>
    <col min="5" max="5" width="12.57421875" style="13" bestFit="1" customWidth="1"/>
    <col min="6" max="7" width="11.28125" style="13" customWidth="1"/>
    <col min="8" max="8" width="11.57421875" style="13" bestFit="1" customWidth="1"/>
    <col min="9" max="16384" width="9.140625" style="13" customWidth="1"/>
  </cols>
  <sheetData>
    <row r="1" spans="2:10" ht="37.5" customHeight="1">
      <c r="B1" s="77" t="s">
        <v>57</v>
      </c>
      <c r="C1" s="77"/>
      <c r="D1" s="77"/>
      <c r="F1" s="78"/>
      <c r="G1" s="78"/>
      <c r="H1" s="78"/>
      <c r="I1" s="78"/>
      <c r="J1" s="78"/>
    </row>
    <row r="2" spans="2:10" ht="15.75" customHeight="1">
      <c r="B2" s="14"/>
      <c r="C2" s="14"/>
      <c r="D2" s="14"/>
      <c r="F2" s="15"/>
      <c r="G2" s="15"/>
      <c r="H2" s="15"/>
      <c r="I2" s="15"/>
      <c r="J2" s="15"/>
    </row>
    <row r="3" spans="1:10" ht="48.75" customHeight="1">
      <c r="A3" s="81" t="s">
        <v>58</v>
      </c>
      <c r="B3" s="81"/>
      <c r="C3" s="81"/>
      <c r="D3" s="81"/>
      <c r="E3" s="9"/>
      <c r="F3" s="16"/>
      <c r="G3" s="16"/>
      <c r="H3" s="16"/>
      <c r="I3" s="16"/>
      <c r="J3" s="16"/>
    </row>
    <row r="4" spans="3:5" ht="15.75">
      <c r="C4" s="10"/>
      <c r="D4" s="10"/>
      <c r="E4" s="10"/>
    </row>
    <row r="5" spans="1:4" ht="19.5" customHeight="1">
      <c r="A5" s="79" t="s">
        <v>59</v>
      </c>
      <c r="B5" s="79" t="s">
        <v>60</v>
      </c>
      <c r="C5" s="80">
        <v>44378</v>
      </c>
      <c r="D5" s="80"/>
    </row>
    <row r="6" spans="1:4" ht="31.5">
      <c r="A6" s="79"/>
      <c r="B6" s="79"/>
      <c r="C6" s="11" t="s">
        <v>61</v>
      </c>
      <c r="D6" s="12" t="s">
        <v>62</v>
      </c>
    </row>
    <row r="7" spans="1:4" ht="15.75">
      <c r="A7" s="79"/>
      <c r="B7" s="79"/>
      <c r="C7" s="12" t="s">
        <v>63</v>
      </c>
      <c r="D7" s="12" t="s">
        <v>64</v>
      </c>
    </row>
    <row r="8" spans="1:8" s="19" customFormat="1" ht="15.75">
      <c r="A8" s="12">
        <v>1</v>
      </c>
      <c r="B8" s="17" t="s">
        <v>65</v>
      </c>
      <c r="C8" s="18"/>
      <c r="D8" s="18"/>
      <c r="H8" s="20"/>
    </row>
    <row r="9" spans="1:6" ht="15.75">
      <c r="A9" s="12"/>
      <c r="B9" s="22" t="s">
        <v>66</v>
      </c>
      <c r="C9" s="43">
        <v>1803240</v>
      </c>
      <c r="D9" s="24">
        <v>3.9836442412916013</v>
      </c>
      <c r="F9" s="25"/>
    </row>
    <row r="10" spans="1:4" ht="15.75">
      <c r="A10" s="12"/>
      <c r="B10" s="22" t="s">
        <v>67</v>
      </c>
      <c r="C10" s="23">
        <v>2968.775</v>
      </c>
      <c r="D10" s="24">
        <v>786.42641</v>
      </c>
    </row>
    <row r="11" spans="1:4" s="19" customFormat="1" ht="15.75">
      <c r="A11" s="12">
        <v>2</v>
      </c>
      <c r="B11" s="17" t="s">
        <v>68</v>
      </c>
      <c r="C11" s="26"/>
      <c r="D11" s="27"/>
    </row>
    <row r="12" spans="1:7" ht="15.75">
      <c r="A12" s="12"/>
      <c r="B12" s="22" t="s">
        <v>66</v>
      </c>
      <c r="C12" s="43">
        <v>1275777</v>
      </c>
      <c r="D12" s="24">
        <v>4.295036615510915</v>
      </c>
      <c r="G12" s="28"/>
    </row>
    <row r="13" spans="1:5" ht="15.75">
      <c r="A13" s="12"/>
      <c r="B13" s="22" t="s">
        <v>67</v>
      </c>
      <c r="C13" s="23">
        <f>'[5]Июль'!D38+'[5]Июль'!D86+'[5]Июль'!D125+'[5]Июль'!D173</f>
        <v>2251</v>
      </c>
      <c r="D13" s="24">
        <v>786.93187</v>
      </c>
      <c r="E13" s="29"/>
    </row>
    <row r="14" spans="1:4" s="19" customFormat="1" ht="15.75">
      <c r="A14" s="12">
        <v>3</v>
      </c>
      <c r="B14" s="17" t="s">
        <v>69</v>
      </c>
      <c r="C14" s="26"/>
      <c r="D14" s="27"/>
    </row>
    <row r="15" spans="1:4" ht="15.75">
      <c r="A15" s="12"/>
      <c r="B15" s="30" t="s">
        <v>66</v>
      </c>
      <c r="C15" s="43">
        <v>527121</v>
      </c>
      <c r="D15" s="24">
        <v>2.9234651642285803</v>
      </c>
    </row>
    <row r="16" spans="1:4" ht="15.75">
      <c r="A16" s="12"/>
      <c r="B16" s="30" t="s">
        <v>67</v>
      </c>
      <c r="C16" s="43">
        <v>613</v>
      </c>
      <c r="D16" s="24">
        <f>784760.75/1000</f>
        <v>784.76075</v>
      </c>
    </row>
    <row r="17" spans="1:4" ht="15.75">
      <c r="A17" s="12">
        <v>4</v>
      </c>
      <c r="B17" s="46" t="s">
        <v>70</v>
      </c>
      <c r="C17" s="23"/>
      <c r="D17" s="24"/>
    </row>
    <row r="18" spans="1:4" ht="15.75">
      <c r="A18" s="12"/>
      <c r="B18" s="30" t="s">
        <v>66</v>
      </c>
      <c r="C18" s="43">
        <v>64320</v>
      </c>
      <c r="D18" s="24">
        <v>2.772550373134328</v>
      </c>
    </row>
    <row r="19" spans="1:4" ht="15.75">
      <c r="A19" s="12"/>
      <c r="B19" s="30" t="s">
        <v>67</v>
      </c>
      <c r="C19" s="47">
        <v>17</v>
      </c>
      <c r="D19" s="48">
        <f>786228.67/1000</f>
        <v>786.2286700000001</v>
      </c>
    </row>
    <row r="20" spans="1:4" s="19" customFormat="1" ht="15.75">
      <c r="A20" s="12">
        <v>5</v>
      </c>
      <c r="B20" s="17" t="s">
        <v>71</v>
      </c>
      <c r="C20" s="49"/>
      <c r="D20" s="49"/>
    </row>
    <row r="21" spans="1:4" ht="15.75">
      <c r="A21" s="12"/>
      <c r="B21" s="30" t="s">
        <v>66</v>
      </c>
      <c r="C21" s="43">
        <v>7655</v>
      </c>
      <c r="D21" s="24">
        <v>2.7581959503592426</v>
      </c>
    </row>
    <row r="22" spans="1:4" ht="15.75">
      <c r="A22" s="12"/>
      <c r="B22" s="30" t="s">
        <v>67</v>
      </c>
      <c r="C22" s="47">
        <v>10.32</v>
      </c>
      <c r="D22" s="50">
        <f>786014.44/1000</f>
        <v>786.0144399999999</v>
      </c>
    </row>
    <row r="23" spans="1:4" ht="15.75">
      <c r="A23" s="12">
        <v>6</v>
      </c>
      <c r="B23" s="17" t="s">
        <v>72</v>
      </c>
      <c r="C23" s="26"/>
      <c r="D23" s="27"/>
    </row>
    <row r="24" spans="1:4" ht="15.75">
      <c r="A24" s="12"/>
      <c r="B24" s="30" t="s">
        <v>66</v>
      </c>
      <c r="C24" s="43">
        <v>73366</v>
      </c>
      <c r="D24" s="24">
        <v>3.209568692128052</v>
      </c>
    </row>
    <row r="25" spans="1:6" ht="15.75">
      <c r="A25" s="12"/>
      <c r="B25" s="30" t="s">
        <v>67</v>
      </c>
      <c r="C25" s="43">
        <v>24</v>
      </c>
      <c r="D25" s="24">
        <v>784.12422</v>
      </c>
      <c r="F25" s="45"/>
    </row>
    <row r="26" spans="1:4" ht="15.75">
      <c r="A26" s="12">
        <v>7</v>
      </c>
      <c r="B26" s="17" t="s">
        <v>73</v>
      </c>
      <c r="C26" s="43"/>
      <c r="D26" s="24"/>
    </row>
    <row r="27" spans="1:4" ht="15.75">
      <c r="A27" s="12"/>
      <c r="B27" s="30" t="s">
        <v>66</v>
      </c>
      <c r="C27" s="43">
        <v>174401</v>
      </c>
      <c r="D27" s="24">
        <v>2.8833249235956218</v>
      </c>
    </row>
    <row r="28" spans="1:4" ht="15.75">
      <c r="A28" s="12"/>
      <c r="B28" s="30" t="s">
        <v>67</v>
      </c>
      <c r="C28" s="43">
        <v>202</v>
      </c>
      <c r="D28" s="24">
        <v>783.84255</v>
      </c>
    </row>
    <row r="29" spans="1:4" ht="15.75">
      <c r="A29" s="12">
        <v>8</v>
      </c>
      <c r="B29" s="17" t="s">
        <v>74</v>
      </c>
      <c r="C29" s="43"/>
      <c r="D29" s="24"/>
    </row>
    <row r="30" spans="1:4" ht="15.75">
      <c r="A30" s="12"/>
      <c r="B30" s="30" t="s">
        <v>66</v>
      </c>
      <c r="C30" s="43">
        <v>600936</v>
      </c>
      <c r="D30" s="24">
        <f>'[4]Июль 2021'!G61/'[4]Июль 2021'!F61/1.2</f>
        <v>2.936427048803866</v>
      </c>
    </row>
    <row r="31" spans="1:4" ht="15.75">
      <c r="A31" s="12"/>
      <c r="B31" s="30" t="s">
        <v>67</v>
      </c>
      <c r="C31" s="43">
        <v>1639</v>
      </c>
      <c r="D31" s="24">
        <v>823.87805</v>
      </c>
    </row>
    <row r="32" spans="1:4" ht="15.75">
      <c r="A32" s="12">
        <v>9</v>
      </c>
      <c r="B32" s="17" t="s">
        <v>75</v>
      </c>
      <c r="C32" s="43"/>
      <c r="D32" s="24"/>
    </row>
    <row r="33" spans="1:4" ht="15.75">
      <c r="A33" s="12"/>
      <c r="B33" s="30" t="s">
        <v>66</v>
      </c>
      <c r="C33" s="43">
        <v>74196</v>
      </c>
      <c r="D33" s="24">
        <v>2.8284061135371177</v>
      </c>
    </row>
    <row r="34" spans="1:4" ht="15.75">
      <c r="A34" s="12"/>
      <c r="B34" s="30" t="s">
        <v>67</v>
      </c>
      <c r="C34" s="43">
        <v>67</v>
      </c>
      <c r="D34" s="24">
        <v>782.91179</v>
      </c>
    </row>
    <row r="35" spans="1:4" ht="15.75">
      <c r="A35" s="12">
        <v>10</v>
      </c>
      <c r="B35" s="17" t="s">
        <v>97</v>
      </c>
      <c r="C35" s="43"/>
      <c r="D35" s="24"/>
    </row>
    <row r="36" spans="1:4" ht="15.75">
      <c r="A36" s="12"/>
      <c r="B36" s="30" t="s">
        <v>66</v>
      </c>
      <c r="C36" s="43">
        <v>21665</v>
      </c>
      <c r="D36" s="24">
        <v>3.136609739210708</v>
      </c>
    </row>
    <row r="37" spans="1:4" ht="15.75">
      <c r="A37" s="12"/>
      <c r="B37" s="30" t="s">
        <v>67</v>
      </c>
      <c r="C37" s="43">
        <v>0</v>
      </c>
      <c r="D37" s="24">
        <v>0</v>
      </c>
    </row>
    <row r="38" spans="1:4" ht="15.75">
      <c r="A38" s="12">
        <v>11</v>
      </c>
      <c r="B38" s="17" t="s">
        <v>76</v>
      </c>
      <c r="C38" s="43"/>
      <c r="D38" s="24"/>
    </row>
    <row r="39" spans="1:4" ht="15.75">
      <c r="A39" s="12"/>
      <c r="B39" s="30" t="s">
        <v>66</v>
      </c>
      <c r="C39" s="43">
        <v>20159.76</v>
      </c>
      <c r="D39" s="24">
        <v>3.1981516645039427</v>
      </c>
    </row>
    <row r="40" spans="1:4" ht="15.75">
      <c r="A40" s="12"/>
      <c r="B40" s="30" t="s">
        <v>67</v>
      </c>
      <c r="C40" s="23">
        <v>0</v>
      </c>
      <c r="D40" s="24">
        <v>0</v>
      </c>
    </row>
    <row r="41" spans="1:4" ht="15.75">
      <c r="A41" s="12">
        <v>12</v>
      </c>
      <c r="B41" s="17" t="s">
        <v>77</v>
      </c>
      <c r="C41" s="23"/>
      <c r="D41" s="24"/>
    </row>
    <row r="42" spans="1:4" ht="15.75">
      <c r="A42" s="12"/>
      <c r="B42" s="30" t="s">
        <v>66</v>
      </c>
      <c r="C42" s="43">
        <v>13276</v>
      </c>
      <c r="D42" s="24">
        <v>3.767700487094506</v>
      </c>
    </row>
    <row r="43" spans="1:4" ht="15.75">
      <c r="A43" s="12"/>
      <c r="B43" s="30" t="s">
        <v>67</v>
      </c>
      <c r="C43" s="43">
        <v>0</v>
      </c>
      <c r="D43" s="24">
        <v>0</v>
      </c>
    </row>
    <row r="44" spans="1:4" ht="15.75">
      <c r="A44" s="12">
        <v>13</v>
      </c>
      <c r="B44" s="17" t="s">
        <v>78</v>
      </c>
      <c r="C44" s="43"/>
      <c r="D44" s="24"/>
    </row>
    <row r="45" spans="1:4" ht="15.75">
      <c r="A45" s="12"/>
      <c r="B45" s="30" t="s">
        <v>66</v>
      </c>
      <c r="C45" s="43">
        <v>16806</v>
      </c>
      <c r="D45" s="24">
        <v>3.3401981435201717</v>
      </c>
    </row>
    <row r="46" spans="1:4" ht="15.75">
      <c r="A46" s="12"/>
      <c r="B46" s="30" t="s">
        <v>67</v>
      </c>
      <c r="C46" s="43">
        <v>21.978</v>
      </c>
      <c r="D46" s="24">
        <v>784.30528</v>
      </c>
    </row>
    <row r="47" spans="1:4" ht="15.75">
      <c r="A47" s="12">
        <v>14</v>
      </c>
      <c r="B47" s="17" t="s">
        <v>79</v>
      </c>
      <c r="C47" s="43"/>
      <c r="D47" s="24"/>
    </row>
    <row r="48" spans="1:4" ht="15.75">
      <c r="A48" s="12"/>
      <c r="B48" s="30" t="s">
        <v>66</v>
      </c>
      <c r="C48" s="43">
        <v>15158</v>
      </c>
      <c r="D48" s="24">
        <v>3.119616704050667</v>
      </c>
    </row>
    <row r="49" spans="1:4" ht="15.75">
      <c r="A49" s="12"/>
      <c r="B49" s="30" t="s">
        <v>67</v>
      </c>
      <c r="C49" s="43">
        <v>21</v>
      </c>
      <c r="D49" s="24">
        <v>784.26517</v>
      </c>
    </row>
    <row r="50" spans="1:4" ht="15.75">
      <c r="A50" s="12">
        <v>15</v>
      </c>
      <c r="B50" s="17" t="s">
        <v>80</v>
      </c>
      <c r="C50" s="43"/>
      <c r="D50" s="24"/>
    </row>
    <row r="51" spans="1:4" ht="15.75">
      <c r="A51" s="12"/>
      <c r="B51" s="30" t="s">
        <v>66</v>
      </c>
      <c r="C51" s="43">
        <v>13949</v>
      </c>
      <c r="D51" s="24">
        <v>2.957449279518245</v>
      </c>
    </row>
    <row r="52" spans="1:4" ht="15.75">
      <c r="A52" s="12"/>
      <c r="B52" s="30" t="s">
        <v>67</v>
      </c>
      <c r="C52" s="23">
        <v>17.676000000000002</v>
      </c>
      <c r="D52" s="24">
        <v>784.15711</v>
      </c>
    </row>
    <row r="53" spans="1:4" ht="15.75">
      <c r="A53" s="12">
        <v>16</v>
      </c>
      <c r="B53" s="17" t="s">
        <v>81</v>
      </c>
      <c r="C53" s="23"/>
      <c r="D53" s="24"/>
    </row>
    <row r="54" spans="1:4" ht="15.75">
      <c r="A54" s="12"/>
      <c r="B54" s="30" t="s">
        <v>66</v>
      </c>
      <c r="C54" s="43">
        <v>6050</v>
      </c>
      <c r="D54" s="24">
        <v>3.1674132231404957</v>
      </c>
    </row>
    <row r="55" spans="1:4" ht="15.75">
      <c r="A55" s="12"/>
      <c r="B55" s="30" t="s">
        <v>67</v>
      </c>
      <c r="C55" s="43">
        <v>8</v>
      </c>
      <c r="D55" s="24">
        <v>784.61262</v>
      </c>
    </row>
    <row r="56" spans="1:4" ht="15.75">
      <c r="A56" s="12">
        <v>17</v>
      </c>
      <c r="B56" s="17" t="s">
        <v>82</v>
      </c>
      <c r="C56" s="43"/>
      <c r="D56" s="24"/>
    </row>
    <row r="57" spans="1:4" ht="15.75">
      <c r="A57" s="12"/>
      <c r="B57" s="30" t="s">
        <v>66</v>
      </c>
      <c r="C57" s="43">
        <v>46069</v>
      </c>
      <c r="D57" s="24">
        <v>3.1778590809438017</v>
      </c>
    </row>
    <row r="58" spans="1:4" ht="15.75">
      <c r="A58" s="12"/>
      <c r="B58" s="30" t="s">
        <v>67</v>
      </c>
      <c r="C58" s="43">
        <v>49</v>
      </c>
      <c r="D58" s="24">
        <v>793.48052</v>
      </c>
    </row>
    <row r="59" spans="1:4" ht="15.75">
      <c r="A59" s="12">
        <v>18</v>
      </c>
      <c r="B59" s="17" t="s">
        <v>83</v>
      </c>
      <c r="C59" s="43"/>
      <c r="D59" s="24"/>
    </row>
    <row r="60" spans="1:4" ht="15.75">
      <c r="A60" s="12"/>
      <c r="B60" s="30" t="s">
        <v>66</v>
      </c>
      <c r="C60" s="43">
        <v>54797</v>
      </c>
      <c r="D60" s="24">
        <v>2.9647491346849892</v>
      </c>
    </row>
    <row r="61" spans="1:4" ht="15.75">
      <c r="A61" s="12"/>
      <c r="B61" s="30" t="s">
        <v>67</v>
      </c>
      <c r="C61" s="43">
        <v>72</v>
      </c>
      <c r="D61" s="24">
        <v>800.70204</v>
      </c>
    </row>
    <row r="62" spans="1:4" ht="15.75">
      <c r="A62" s="12">
        <v>19</v>
      </c>
      <c r="B62" s="17" t="s">
        <v>84</v>
      </c>
      <c r="C62" s="43"/>
      <c r="D62" s="24"/>
    </row>
    <row r="63" spans="1:4" ht="15.75">
      <c r="A63" s="12"/>
      <c r="B63" s="30" t="s">
        <v>66</v>
      </c>
      <c r="C63" s="43">
        <v>8508</v>
      </c>
      <c r="D63" s="24">
        <v>2.4229995298542546</v>
      </c>
    </row>
    <row r="64" spans="1:4" ht="15.75">
      <c r="A64" s="12"/>
      <c r="B64" s="30" t="s">
        <v>67</v>
      </c>
      <c r="C64" s="43">
        <v>0</v>
      </c>
      <c r="D64" s="24">
        <v>0</v>
      </c>
    </row>
    <row r="65" spans="1:4" ht="15.75">
      <c r="A65" s="12">
        <v>20</v>
      </c>
      <c r="B65" s="17" t="s">
        <v>85</v>
      </c>
      <c r="C65" s="43"/>
      <c r="D65" s="24"/>
    </row>
    <row r="66" spans="1:4" ht="15.75">
      <c r="A66" s="12"/>
      <c r="B66" s="30" t="s">
        <v>66</v>
      </c>
      <c r="C66" s="43">
        <v>17887</v>
      </c>
      <c r="D66" s="24">
        <v>3.3746469502991</v>
      </c>
    </row>
    <row r="67" spans="1:4" ht="15.75">
      <c r="A67" s="12"/>
      <c r="B67" s="30" t="s">
        <v>67</v>
      </c>
      <c r="C67" s="43">
        <v>22</v>
      </c>
      <c r="D67" s="24">
        <v>804.0528</v>
      </c>
    </row>
    <row r="68" spans="1:4" ht="15.75">
      <c r="A68" s="12">
        <v>21</v>
      </c>
      <c r="B68" s="17" t="s">
        <v>86</v>
      </c>
      <c r="C68" s="43"/>
      <c r="D68" s="24"/>
    </row>
    <row r="69" spans="1:4" ht="15.75">
      <c r="A69" s="12"/>
      <c r="B69" s="30" t="s">
        <v>66</v>
      </c>
      <c r="C69" s="43">
        <v>10289</v>
      </c>
      <c r="D69" s="24">
        <v>2.682603751579357</v>
      </c>
    </row>
    <row r="70" spans="1:4" ht="15.75">
      <c r="A70" s="12"/>
      <c r="B70" s="30" t="s">
        <v>67</v>
      </c>
      <c r="C70" s="43">
        <v>9</v>
      </c>
      <c r="D70" s="24">
        <v>784.21323</v>
      </c>
    </row>
    <row r="71" spans="1:4" ht="15.75">
      <c r="A71" s="12">
        <v>22</v>
      </c>
      <c r="B71" s="17" t="s">
        <v>95</v>
      </c>
      <c r="C71" s="23"/>
      <c r="D71" s="24"/>
    </row>
    <row r="72" spans="1:4" ht="15.75">
      <c r="A72" s="12"/>
      <c r="B72" s="30" t="s">
        <v>66</v>
      </c>
      <c r="C72" s="43">
        <v>13956</v>
      </c>
      <c r="D72" s="24">
        <v>3.187181857265692</v>
      </c>
    </row>
    <row r="73" spans="1:4" ht="15.75">
      <c r="A73" s="12"/>
      <c r="B73" s="30" t="s">
        <v>67</v>
      </c>
      <c r="C73" s="43">
        <v>18.11</v>
      </c>
      <c r="D73" s="24">
        <v>784.55826</v>
      </c>
    </row>
    <row r="74" spans="1:4" ht="15.75">
      <c r="A74" s="12">
        <v>23</v>
      </c>
      <c r="B74" s="17" t="s">
        <v>98</v>
      </c>
      <c r="C74" s="43"/>
      <c r="D74" s="24"/>
    </row>
    <row r="75" spans="1:4" ht="15.75">
      <c r="A75" s="12"/>
      <c r="B75" s="30" t="s">
        <v>66</v>
      </c>
      <c r="C75" s="43">
        <v>15650</v>
      </c>
      <c r="D75" s="24">
        <v>6.837030031948882</v>
      </c>
    </row>
    <row r="76" spans="1:4" ht="15.75">
      <c r="A76" s="12"/>
      <c r="B76" s="30" t="s">
        <v>67</v>
      </c>
      <c r="C76" s="43">
        <v>0</v>
      </c>
      <c r="D76" s="24">
        <v>0</v>
      </c>
    </row>
    <row r="77" spans="1:4" ht="15.75">
      <c r="A77" s="12">
        <v>24</v>
      </c>
      <c r="B77" s="17" t="s">
        <v>87</v>
      </c>
      <c r="C77" s="43"/>
      <c r="D77" s="24"/>
    </row>
    <row r="78" spans="1:4" ht="15.75">
      <c r="A78" s="12"/>
      <c r="B78" s="30" t="s">
        <v>66</v>
      </c>
      <c r="C78" s="43">
        <v>3253</v>
      </c>
      <c r="D78" s="24">
        <v>3.138739624961574</v>
      </c>
    </row>
    <row r="79" spans="1:4" ht="15.75">
      <c r="A79" s="12"/>
      <c r="B79" s="30" t="s">
        <v>67</v>
      </c>
      <c r="C79" s="43">
        <v>0</v>
      </c>
      <c r="D79" s="24">
        <v>0</v>
      </c>
    </row>
    <row r="80" spans="1:4" ht="15.75">
      <c r="A80" s="12">
        <v>25</v>
      </c>
      <c r="B80" s="17" t="s">
        <v>88</v>
      </c>
      <c r="C80" s="43"/>
      <c r="D80" s="24"/>
    </row>
    <row r="81" spans="1:4" ht="15.75">
      <c r="A81" s="12"/>
      <c r="B81" s="30" t="s">
        <v>66</v>
      </c>
      <c r="C81" s="43">
        <v>39230</v>
      </c>
      <c r="D81" s="24">
        <v>3.1099505055654686</v>
      </c>
    </row>
    <row r="82" spans="1:4" ht="15.75">
      <c r="A82" s="12"/>
      <c r="B82" s="30" t="s">
        <v>67</v>
      </c>
      <c r="C82" s="43">
        <v>49</v>
      </c>
      <c r="D82" s="24">
        <v>785.58195</v>
      </c>
    </row>
    <row r="83" spans="1:4" ht="15.75">
      <c r="A83" s="12">
        <v>26</v>
      </c>
      <c r="B83" s="17" t="s">
        <v>96</v>
      </c>
      <c r="C83" s="43"/>
      <c r="D83" s="24"/>
    </row>
    <row r="84" spans="1:4" ht="15.75">
      <c r="A84" s="21"/>
      <c r="B84" s="30" t="s">
        <v>66</v>
      </c>
      <c r="C84" s="43">
        <v>332934</v>
      </c>
      <c r="D84" s="24">
        <v>4.656230884599751</v>
      </c>
    </row>
    <row r="85" spans="1:4" ht="15.75">
      <c r="A85" s="21"/>
      <c r="B85" s="30" t="s">
        <v>67</v>
      </c>
      <c r="C85" s="43">
        <v>607.486</v>
      </c>
      <c r="D85" s="24">
        <v>821.75425</v>
      </c>
    </row>
    <row r="86" spans="1:4" ht="15.75">
      <c r="A86" s="12">
        <v>27</v>
      </c>
      <c r="B86" s="17" t="s">
        <v>89</v>
      </c>
      <c r="C86" s="23"/>
      <c r="D86" s="31"/>
    </row>
    <row r="87" spans="1:4" ht="15.75">
      <c r="A87" s="21"/>
      <c r="B87" s="30" t="s">
        <v>66</v>
      </c>
      <c r="C87" s="23"/>
      <c r="D87" s="24"/>
    </row>
    <row r="88" spans="1:4" ht="15.75">
      <c r="A88" s="21"/>
      <c r="B88" s="30" t="s">
        <v>67</v>
      </c>
      <c r="C88" s="23"/>
      <c r="D88" s="31"/>
    </row>
    <row r="89" spans="1:4" s="19" customFormat="1" ht="15.75">
      <c r="A89" s="12">
        <v>28</v>
      </c>
      <c r="B89" s="17" t="s">
        <v>90</v>
      </c>
      <c r="C89" s="26"/>
      <c r="D89" s="27"/>
    </row>
    <row r="90" spans="1:4" ht="15.75">
      <c r="A90" s="21"/>
      <c r="B90" s="22" t="s">
        <v>66</v>
      </c>
      <c r="C90" s="43">
        <v>21351347</v>
      </c>
      <c r="D90" s="24">
        <v>3.5357779951960064</v>
      </c>
    </row>
    <row r="91" spans="1:4" ht="15.75">
      <c r="A91" s="21"/>
      <c r="B91" s="22" t="s">
        <v>67</v>
      </c>
      <c r="C91" s="23">
        <v>0</v>
      </c>
      <c r="D91" s="24">
        <v>0</v>
      </c>
    </row>
    <row r="92" spans="1:4" s="19" customFormat="1" ht="15.75">
      <c r="A92" s="12">
        <v>29</v>
      </c>
      <c r="B92" s="17" t="s">
        <v>91</v>
      </c>
      <c r="C92" s="26"/>
      <c r="D92" s="27"/>
    </row>
    <row r="93" spans="1:4" ht="15.75">
      <c r="A93" s="21"/>
      <c r="B93" s="30" t="s">
        <v>66</v>
      </c>
      <c r="C93" s="43">
        <v>15191</v>
      </c>
      <c r="D93" s="24">
        <v>2.960364031334343</v>
      </c>
    </row>
    <row r="94" spans="1:4" ht="15.75">
      <c r="A94" s="21"/>
      <c r="B94" s="30" t="s">
        <v>67</v>
      </c>
      <c r="C94" s="23">
        <v>0</v>
      </c>
      <c r="D94" s="24">
        <v>0</v>
      </c>
    </row>
    <row r="95" spans="1:4" ht="15.75">
      <c r="A95" s="12">
        <v>30</v>
      </c>
      <c r="B95" s="17" t="s">
        <v>92</v>
      </c>
      <c r="C95" s="23"/>
      <c r="D95" s="24"/>
    </row>
    <row r="96" spans="1:4" ht="15.75">
      <c r="A96" s="21"/>
      <c r="B96" s="30" t="s">
        <v>66</v>
      </c>
      <c r="C96" s="23">
        <v>0</v>
      </c>
      <c r="D96" s="24">
        <v>0</v>
      </c>
    </row>
    <row r="97" spans="1:4" ht="15.75">
      <c r="A97" s="21"/>
      <c r="B97" s="30" t="s">
        <v>67</v>
      </c>
      <c r="C97" s="23">
        <v>0</v>
      </c>
      <c r="D97" s="24">
        <v>0</v>
      </c>
    </row>
    <row r="98" spans="1:4" ht="15.75">
      <c r="A98" s="76" t="s">
        <v>93</v>
      </c>
      <c r="B98" s="76"/>
      <c r="C98" s="44">
        <f>C9+C12+C15+C18+C21+C24+C27+C30+C33+C36+C39+C42+C45+C48+C51+C54+C57+C60+C63+C66+C69+C72+C75+C78+C81+C84+C90+C93+C96</f>
        <v>26617186.759999998</v>
      </c>
      <c r="D98" s="32"/>
    </row>
    <row r="99" spans="1:4" ht="15.75">
      <c r="A99" s="76" t="s">
        <v>94</v>
      </c>
      <c r="B99" s="76"/>
      <c r="C99" s="44">
        <f>C10+C13+C16+C19+C22+C25+C28+C31+C34+C37+C40+C43+C46+C49+C52+C55+C58+C61+C64+C67+C70+C73+C76+C79+C82+C85+C91+C94+C97</f>
        <v>8687.345</v>
      </c>
      <c r="D99" s="32"/>
    </row>
    <row r="103" ht="15.75">
      <c r="C103" s="45"/>
    </row>
  </sheetData>
  <sheetProtection/>
  <mergeCells count="8">
    <mergeCell ref="A98:B98"/>
    <mergeCell ref="A99:B99"/>
    <mergeCell ref="B1:D1"/>
    <mergeCell ref="F1:J1"/>
    <mergeCell ref="A5:A7"/>
    <mergeCell ref="B5:B7"/>
    <mergeCell ref="C5:D5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A76">
      <selection activeCell="A3" sqref="A3:D3"/>
    </sheetView>
  </sheetViews>
  <sheetFormatPr defaultColWidth="9.140625" defaultRowHeight="15"/>
  <cols>
    <col min="1" max="1" width="9.140625" style="13" customWidth="1"/>
    <col min="2" max="2" width="52.140625" style="13" customWidth="1"/>
    <col min="3" max="3" width="13.28125" style="13" customWidth="1"/>
    <col min="4" max="4" width="13.8515625" style="13" customWidth="1"/>
    <col min="5" max="5" width="13.28125" style="13" customWidth="1"/>
    <col min="6" max="6" width="14.421875" style="13" customWidth="1"/>
    <col min="7" max="7" width="11.28125" style="13" customWidth="1"/>
    <col min="8" max="8" width="11.57421875" style="13" bestFit="1" customWidth="1"/>
    <col min="9" max="16384" width="9.140625" style="13" customWidth="1"/>
  </cols>
  <sheetData>
    <row r="1" spans="2:10" ht="37.5" customHeight="1">
      <c r="B1" s="77" t="s">
        <v>57</v>
      </c>
      <c r="C1" s="77"/>
      <c r="D1" s="77"/>
      <c r="F1" s="78"/>
      <c r="G1" s="78"/>
      <c r="H1" s="78"/>
      <c r="I1" s="78"/>
      <c r="J1" s="78"/>
    </row>
    <row r="2" spans="2:10" ht="15.75" customHeight="1">
      <c r="B2" s="14"/>
      <c r="C2" s="14"/>
      <c r="D2" s="14"/>
      <c r="F2" s="15"/>
      <c r="G2" s="15"/>
      <c r="H2" s="15"/>
      <c r="I2" s="15"/>
      <c r="J2" s="15"/>
    </row>
    <row r="3" spans="1:10" ht="48.75" customHeight="1">
      <c r="A3" s="81" t="s">
        <v>58</v>
      </c>
      <c r="B3" s="81"/>
      <c r="C3" s="81"/>
      <c r="D3" s="81"/>
      <c r="E3" s="9"/>
      <c r="F3" s="16"/>
      <c r="G3" s="16"/>
      <c r="H3" s="16"/>
      <c r="I3" s="16"/>
      <c r="J3" s="16"/>
    </row>
    <row r="4" spans="3:5" ht="15.75">
      <c r="C4" s="10"/>
      <c r="D4" s="10"/>
      <c r="E4" s="10"/>
    </row>
    <row r="5" spans="1:4" ht="19.5" customHeight="1">
      <c r="A5" s="79" t="s">
        <v>59</v>
      </c>
      <c r="B5" s="79" t="s">
        <v>60</v>
      </c>
      <c r="C5" s="80">
        <v>44409</v>
      </c>
      <c r="D5" s="80"/>
    </row>
    <row r="6" spans="1:4" ht="31.5">
      <c r="A6" s="79"/>
      <c r="B6" s="79"/>
      <c r="C6" s="11" t="s">
        <v>61</v>
      </c>
      <c r="D6" s="12" t="s">
        <v>62</v>
      </c>
    </row>
    <row r="7" spans="1:4" ht="15.75">
      <c r="A7" s="79"/>
      <c r="B7" s="79"/>
      <c r="C7" s="12" t="s">
        <v>63</v>
      </c>
      <c r="D7" s="12" t="s">
        <v>64</v>
      </c>
    </row>
    <row r="8" spans="1:8" s="19" customFormat="1" ht="15.75">
      <c r="A8" s="12">
        <v>1</v>
      </c>
      <c r="B8" s="17" t="s">
        <v>65</v>
      </c>
      <c r="C8" s="18"/>
      <c r="D8" s="18"/>
      <c r="H8" s="20"/>
    </row>
    <row r="9" spans="1:6" ht="15.75">
      <c r="A9" s="12"/>
      <c r="B9" s="22" t="s">
        <v>66</v>
      </c>
      <c r="C9" s="51">
        <v>1154849</v>
      </c>
      <c r="D9" s="52">
        <v>4.543295036840314</v>
      </c>
      <c r="F9" s="25"/>
    </row>
    <row r="10" spans="1:4" ht="15.75">
      <c r="A10" s="12"/>
      <c r="B10" s="22" t="s">
        <v>67</v>
      </c>
      <c r="C10" s="63">
        <v>1943</v>
      </c>
      <c r="D10" s="52">
        <v>806.46703</v>
      </c>
    </row>
    <row r="11" spans="1:4" s="19" customFormat="1" ht="15.75">
      <c r="A11" s="12">
        <v>2</v>
      </c>
      <c r="B11" s="17" t="s">
        <v>68</v>
      </c>
      <c r="C11" s="64"/>
      <c r="D11" s="65"/>
    </row>
    <row r="12" spans="1:7" ht="15.75">
      <c r="A12" s="12"/>
      <c r="B12" s="22" t="s">
        <v>66</v>
      </c>
      <c r="C12" s="51">
        <v>1508735</v>
      </c>
      <c r="D12" s="52">
        <v>4.372805012145936</v>
      </c>
      <c r="G12" s="28"/>
    </row>
    <row r="13" spans="1:5" ht="15.75">
      <c r="A13" s="12"/>
      <c r="B13" s="22" t="s">
        <v>67</v>
      </c>
      <c r="C13" s="63">
        <v>2792</v>
      </c>
      <c r="D13" s="52">
        <v>806.65121</v>
      </c>
      <c r="E13" s="29"/>
    </row>
    <row r="14" spans="1:4" s="19" customFormat="1" ht="15.75">
      <c r="A14" s="12">
        <v>3</v>
      </c>
      <c r="B14" s="17" t="s">
        <v>69</v>
      </c>
      <c r="C14" s="64"/>
      <c r="D14" s="65"/>
    </row>
    <row r="15" spans="1:4" ht="15.75">
      <c r="A15" s="12"/>
      <c r="B15" s="30" t="s">
        <v>66</v>
      </c>
      <c r="C15" s="51">
        <v>830932</v>
      </c>
      <c r="D15" s="52">
        <v>3.04561695782567</v>
      </c>
    </row>
    <row r="16" spans="1:6" ht="15.75">
      <c r="A16" s="12"/>
      <c r="B16" s="30" t="s">
        <v>67</v>
      </c>
      <c r="C16" s="51">
        <v>637</v>
      </c>
      <c r="D16" s="52">
        <v>806.60209</v>
      </c>
      <c r="F16" s="45"/>
    </row>
    <row r="17" spans="1:4" ht="15.75">
      <c r="A17" s="12">
        <v>4</v>
      </c>
      <c r="B17" s="46" t="s">
        <v>70</v>
      </c>
      <c r="C17" s="63"/>
      <c r="D17" s="52"/>
    </row>
    <row r="18" spans="1:4" ht="15.75">
      <c r="A18" s="12"/>
      <c r="B18" s="30" t="s">
        <v>66</v>
      </c>
      <c r="C18" s="51">
        <v>62171</v>
      </c>
      <c r="D18" s="52">
        <v>2.848007591964099</v>
      </c>
    </row>
    <row r="19" spans="1:4" ht="15.75">
      <c r="A19" s="12"/>
      <c r="B19" s="30" t="s">
        <v>67</v>
      </c>
      <c r="C19" s="47">
        <v>15</v>
      </c>
      <c r="D19" s="50">
        <v>806.78635</v>
      </c>
    </row>
    <row r="20" spans="1:4" s="19" customFormat="1" ht="15.75">
      <c r="A20" s="12">
        <v>5</v>
      </c>
      <c r="B20" s="17" t="s">
        <v>71</v>
      </c>
      <c r="C20" s="49"/>
      <c r="D20" s="49"/>
    </row>
    <row r="21" spans="1:4" ht="15.75">
      <c r="A21" s="12"/>
      <c r="B21" s="30" t="s">
        <v>66</v>
      </c>
      <c r="C21" s="51">
        <v>7628</v>
      </c>
      <c r="D21" s="52">
        <v>2.8868484530676457</v>
      </c>
    </row>
    <row r="22" spans="1:4" ht="15.75">
      <c r="A22" s="12"/>
      <c r="B22" s="30" t="s">
        <v>67</v>
      </c>
      <c r="C22" s="47">
        <v>10.45</v>
      </c>
      <c r="D22" s="50">
        <v>807.40648</v>
      </c>
    </row>
    <row r="23" spans="1:4" ht="15.75">
      <c r="A23" s="12">
        <v>6</v>
      </c>
      <c r="B23" s="17" t="s">
        <v>72</v>
      </c>
      <c r="C23" s="64"/>
      <c r="D23" s="65"/>
    </row>
    <row r="24" spans="1:4" ht="15.75">
      <c r="A24" s="12"/>
      <c r="B24" s="30" t="s">
        <v>66</v>
      </c>
      <c r="C24" s="51">
        <v>68154</v>
      </c>
      <c r="D24" s="52">
        <v>3.2719721513043987</v>
      </c>
    </row>
    <row r="25" spans="1:6" ht="15.75">
      <c r="A25" s="12"/>
      <c r="B25" s="30" t="s">
        <v>67</v>
      </c>
      <c r="C25" s="51">
        <v>34.385999999999996</v>
      </c>
      <c r="D25" s="52">
        <v>805.71287</v>
      </c>
      <c r="F25" s="45"/>
    </row>
    <row r="26" spans="1:4" ht="15.75">
      <c r="A26" s="12">
        <v>7</v>
      </c>
      <c r="B26" s="17" t="s">
        <v>73</v>
      </c>
      <c r="C26" s="51"/>
      <c r="D26" s="52"/>
    </row>
    <row r="27" spans="1:4" ht="15.75">
      <c r="A27" s="12"/>
      <c r="B27" s="30" t="s">
        <v>66</v>
      </c>
      <c r="C27" s="51">
        <v>171172</v>
      </c>
      <c r="D27" s="52">
        <v>3.0624511517654756</v>
      </c>
    </row>
    <row r="28" spans="1:4" ht="15.75">
      <c r="A28" s="12"/>
      <c r="B28" s="30" t="s">
        <v>67</v>
      </c>
      <c r="C28" s="51">
        <v>205</v>
      </c>
      <c r="D28" s="52">
        <v>806.54531</v>
      </c>
    </row>
    <row r="29" spans="1:4" ht="15.75">
      <c r="A29" s="12">
        <v>8</v>
      </c>
      <c r="B29" s="17" t="s">
        <v>74</v>
      </c>
      <c r="C29" s="51"/>
      <c r="D29" s="52"/>
    </row>
    <row r="30" spans="1:4" ht="15.75">
      <c r="A30" s="12"/>
      <c r="B30" s="30" t="s">
        <v>66</v>
      </c>
      <c r="C30" s="51">
        <v>578961</v>
      </c>
      <c r="D30" s="52">
        <v>3.0377592618501073</v>
      </c>
    </row>
    <row r="31" spans="1:4" ht="15.75">
      <c r="A31" s="12"/>
      <c r="B31" s="30" t="s">
        <v>67</v>
      </c>
      <c r="C31" s="51">
        <v>653</v>
      </c>
      <c r="D31" s="52">
        <v>841.8178</v>
      </c>
    </row>
    <row r="32" spans="1:4" ht="15.75">
      <c r="A32" s="12">
        <v>9</v>
      </c>
      <c r="B32" s="17" t="s">
        <v>75</v>
      </c>
      <c r="C32" s="51"/>
      <c r="D32" s="52"/>
    </row>
    <row r="33" spans="1:4" ht="15.75">
      <c r="A33" s="12"/>
      <c r="B33" s="30" t="s">
        <v>66</v>
      </c>
      <c r="C33" s="51">
        <v>70338</v>
      </c>
      <c r="D33" s="52">
        <v>2.952895589866075</v>
      </c>
    </row>
    <row r="34" spans="1:4" ht="15.75">
      <c r="A34" s="12"/>
      <c r="B34" s="30" t="s">
        <v>67</v>
      </c>
      <c r="C34" s="51">
        <v>59</v>
      </c>
      <c r="D34" s="52">
        <v>808.19706</v>
      </c>
    </row>
    <row r="35" spans="1:4" ht="15.75">
      <c r="A35" s="12">
        <v>10</v>
      </c>
      <c r="B35" s="17" t="s">
        <v>97</v>
      </c>
      <c r="C35" s="51"/>
      <c r="D35" s="52"/>
    </row>
    <row r="36" spans="1:4" ht="15.75">
      <c r="A36" s="12"/>
      <c r="B36" s="30" t="s">
        <v>66</v>
      </c>
      <c r="C36" s="51">
        <v>19414</v>
      </c>
      <c r="D36" s="52">
        <v>3.2791799732152054</v>
      </c>
    </row>
    <row r="37" spans="1:4" ht="15.75">
      <c r="A37" s="12"/>
      <c r="B37" s="30" t="s">
        <v>67</v>
      </c>
      <c r="C37" s="51">
        <v>0</v>
      </c>
      <c r="D37" s="52">
        <v>0</v>
      </c>
    </row>
    <row r="38" spans="1:4" ht="15.75">
      <c r="A38" s="12">
        <v>11</v>
      </c>
      <c r="B38" s="17" t="s">
        <v>76</v>
      </c>
      <c r="C38" s="51"/>
      <c r="D38" s="52"/>
    </row>
    <row r="39" spans="1:4" ht="15.75">
      <c r="A39" s="12"/>
      <c r="B39" s="30" t="s">
        <v>66</v>
      </c>
      <c r="C39" s="51">
        <v>21066.46</v>
      </c>
      <c r="D39" s="52">
        <v>3.390650351316738</v>
      </c>
    </row>
    <row r="40" spans="1:4" ht="15.75">
      <c r="A40" s="12"/>
      <c r="B40" s="30" t="s">
        <v>67</v>
      </c>
      <c r="C40" s="63">
        <v>0</v>
      </c>
      <c r="D40" s="52">
        <v>0</v>
      </c>
    </row>
    <row r="41" spans="1:4" ht="15.75">
      <c r="A41" s="12">
        <v>12</v>
      </c>
      <c r="B41" s="17" t="s">
        <v>77</v>
      </c>
      <c r="C41" s="63"/>
      <c r="D41" s="52"/>
    </row>
    <row r="42" spans="1:4" ht="15.75">
      <c r="A42" s="12"/>
      <c r="B42" s="30" t="s">
        <v>66</v>
      </c>
      <c r="C42" s="51">
        <v>14368</v>
      </c>
      <c r="D42" s="52">
        <v>3.8885098830734965</v>
      </c>
    </row>
    <row r="43" spans="1:4" ht="15.75">
      <c r="A43" s="12"/>
      <c r="B43" s="30" t="s">
        <v>67</v>
      </c>
      <c r="C43" s="51">
        <v>0</v>
      </c>
      <c r="D43" s="52">
        <v>0</v>
      </c>
    </row>
    <row r="44" spans="1:4" ht="15.75">
      <c r="A44" s="12">
        <v>13</v>
      </c>
      <c r="B44" s="17" t="s">
        <v>78</v>
      </c>
      <c r="C44" s="51"/>
      <c r="D44" s="52"/>
    </row>
    <row r="45" spans="1:4" ht="15.75">
      <c r="A45" s="12"/>
      <c r="B45" s="30" t="s">
        <v>66</v>
      </c>
      <c r="C45" s="51">
        <v>16418</v>
      </c>
      <c r="D45" s="52">
        <v>3.5497935193080767</v>
      </c>
    </row>
    <row r="46" spans="1:4" ht="15.75">
      <c r="A46" s="12"/>
      <c r="B46" s="30" t="s">
        <v>67</v>
      </c>
      <c r="C46" s="51">
        <v>21.923</v>
      </c>
      <c r="D46" s="52">
        <v>807.05941</v>
      </c>
    </row>
    <row r="47" spans="1:4" ht="15.75">
      <c r="A47" s="12">
        <v>14</v>
      </c>
      <c r="B47" s="17" t="s">
        <v>79</v>
      </c>
      <c r="C47" s="51"/>
      <c r="D47" s="52"/>
    </row>
    <row r="48" spans="1:4" ht="15.75">
      <c r="A48" s="12"/>
      <c r="B48" s="30" t="s">
        <v>66</v>
      </c>
      <c r="C48" s="51">
        <v>15719</v>
      </c>
      <c r="D48" s="52">
        <v>3.342822698644952</v>
      </c>
    </row>
    <row r="49" spans="1:4" ht="15.75">
      <c r="A49" s="12"/>
      <c r="B49" s="30" t="s">
        <v>67</v>
      </c>
      <c r="C49" s="51">
        <v>23</v>
      </c>
      <c r="D49" s="52">
        <v>806.83066</v>
      </c>
    </row>
    <row r="50" spans="1:4" ht="15.75">
      <c r="A50" s="12">
        <v>15</v>
      </c>
      <c r="B50" s="17" t="s">
        <v>80</v>
      </c>
      <c r="C50" s="51"/>
      <c r="D50" s="52"/>
    </row>
    <row r="51" spans="1:4" ht="15.75">
      <c r="A51" s="12"/>
      <c r="B51" s="30" t="s">
        <v>66</v>
      </c>
      <c r="C51" s="51">
        <v>14558</v>
      </c>
      <c r="D51" s="52">
        <v>3.1346984475889546</v>
      </c>
    </row>
    <row r="52" spans="1:4" ht="15.75">
      <c r="A52" s="12"/>
      <c r="B52" s="30" t="s">
        <v>67</v>
      </c>
      <c r="C52" s="63">
        <v>18.543</v>
      </c>
      <c r="D52" s="52">
        <v>806.28289</v>
      </c>
    </row>
    <row r="53" spans="1:4" ht="15.75">
      <c r="A53" s="12">
        <v>16</v>
      </c>
      <c r="B53" s="17" t="s">
        <v>81</v>
      </c>
      <c r="C53" s="63"/>
      <c r="D53" s="52"/>
    </row>
    <row r="54" spans="1:4" ht="15.75">
      <c r="A54" s="12"/>
      <c r="B54" s="30" t="s">
        <v>66</v>
      </c>
      <c r="C54" s="51">
        <v>6218</v>
      </c>
      <c r="D54" s="52">
        <v>3.1606320360244453</v>
      </c>
    </row>
    <row r="55" spans="1:4" ht="15.75">
      <c r="A55" s="12"/>
      <c r="B55" s="30" t="s">
        <v>67</v>
      </c>
      <c r="C55" s="51">
        <v>7</v>
      </c>
      <c r="D55" s="52">
        <v>807.12591</v>
      </c>
    </row>
    <row r="56" spans="1:4" ht="15.75">
      <c r="A56" s="12">
        <v>17</v>
      </c>
      <c r="B56" s="17" t="s">
        <v>82</v>
      </c>
      <c r="C56" s="51"/>
      <c r="D56" s="52"/>
    </row>
    <row r="57" spans="1:4" ht="15.75">
      <c r="A57" s="12"/>
      <c r="B57" s="30" t="s">
        <v>66</v>
      </c>
      <c r="C57" s="51">
        <v>48315</v>
      </c>
      <c r="D57" s="52">
        <v>3.519486494877367</v>
      </c>
    </row>
    <row r="58" spans="1:4" ht="15.75">
      <c r="A58" s="12"/>
      <c r="B58" s="30" t="s">
        <v>67</v>
      </c>
      <c r="C58" s="51">
        <v>54</v>
      </c>
      <c r="D58" s="52">
        <v>813.04812</v>
      </c>
    </row>
    <row r="59" spans="1:4" ht="15.75">
      <c r="A59" s="12">
        <v>18</v>
      </c>
      <c r="B59" s="17" t="s">
        <v>83</v>
      </c>
      <c r="C59" s="51"/>
      <c r="D59" s="52"/>
    </row>
    <row r="60" spans="1:4" ht="15.75">
      <c r="A60" s="12"/>
      <c r="B60" s="30" t="s">
        <v>66</v>
      </c>
      <c r="C60" s="51">
        <v>87267</v>
      </c>
      <c r="D60" s="52">
        <v>3.1384617323845214</v>
      </c>
    </row>
    <row r="61" spans="1:4" ht="15.75">
      <c r="A61" s="12"/>
      <c r="B61" s="30" t="s">
        <v>67</v>
      </c>
      <c r="C61" s="51">
        <v>71</v>
      </c>
      <c r="D61" s="52">
        <v>824.17089</v>
      </c>
    </row>
    <row r="62" spans="1:4" ht="15.75">
      <c r="A62" s="12">
        <v>19</v>
      </c>
      <c r="B62" s="17" t="s">
        <v>84</v>
      </c>
      <c r="C62" s="51"/>
      <c r="D62" s="52"/>
    </row>
    <row r="63" spans="1:4" ht="15.75">
      <c r="A63" s="12"/>
      <c r="B63" s="30" t="s">
        <v>66</v>
      </c>
      <c r="C63" s="51">
        <v>8861</v>
      </c>
      <c r="D63" s="52">
        <v>2.420049655795057</v>
      </c>
    </row>
    <row r="64" spans="1:4" ht="15.75">
      <c r="A64" s="12"/>
      <c r="B64" s="30" t="s">
        <v>67</v>
      </c>
      <c r="C64" s="51">
        <v>0</v>
      </c>
      <c r="D64" s="52">
        <v>0</v>
      </c>
    </row>
    <row r="65" spans="1:4" ht="15.75">
      <c r="A65" s="12">
        <v>20</v>
      </c>
      <c r="B65" s="17" t="s">
        <v>85</v>
      </c>
      <c r="C65" s="51"/>
      <c r="D65" s="52"/>
    </row>
    <row r="66" spans="1:4" ht="15.75">
      <c r="A66" s="12"/>
      <c r="B66" s="30" t="s">
        <v>66</v>
      </c>
      <c r="C66" s="51">
        <v>17997</v>
      </c>
      <c r="D66" s="52">
        <v>3.4766433294437964</v>
      </c>
    </row>
    <row r="67" spans="1:4" ht="15.75">
      <c r="A67" s="12"/>
      <c r="B67" s="30" t="s">
        <v>67</v>
      </c>
      <c r="C67" s="51">
        <v>22</v>
      </c>
      <c r="D67" s="52">
        <v>823.82887</v>
      </c>
    </row>
    <row r="68" spans="1:4" ht="15.75">
      <c r="A68" s="12">
        <v>21</v>
      </c>
      <c r="B68" s="17" t="s">
        <v>86</v>
      </c>
      <c r="C68" s="51"/>
      <c r="D68" s="52"/>
    </row>
    <row r="69" spans="1:4" ht="15.75">
      <c r="A69" s="12"/>
      <c r="B69" s="30" t="s">
        <v>66</v>
      </c>
      <c r="C69" s="51">
        <v>11132</v>
      </c>
      <c r="D69" s="52">
        <v>3.2240091627739846</v>
      </c>
    </row>
    <row r="70" spans="1:4" ht="15.75">
      <c r="A70" s="12"/>
      <c r="B70" s="30" t="s">
        <v>67</v>
      </c>
      <c r="C70" s="51">
        <v>14</v>
      </c>
      <c r="D70" s="52">
        <v>805.95845</v>
      </c>
    </row>
    <row r="71" spans="1:4" ht="15.75">
      <c r="A71" s="12">
        <v>22</v>
      </c>
      <c r="B71" s="17" t="s">
        <v>95</v>
      </c>
      <c r="C71" s="63"/>
      <c r="D71" s="52"/>
    </row>
    <row r="72" spans="1:4" ht="15.75">
      <c r="A72" s="12"/>
      <c r="B72" s="30" t="s">
        <v>66</v>
      </c>
      <c r="C72" s="51">
        <v>36294</v>
      </c>
      <c r="D72" s="52">
        <v>3.305305835675318</v>
      </c>
    </row>
    <row r="73" spans="1:4" ht="15.75">
      <c r="A73" s="12"/>
      <c r="B73" s="30" t="s">
        <v>67</v>
      </c>
      <c r="C73" s="51">
        <v>27.713</v>
      </c>
      <c r="D73" s="52">
        <v>806.48435</v>
      </c>
    </row>
    <row r="74" spans="1:4" ht="15.75">
      <c r="A74" s="12">
        <v>23</v>
      </c>
      <c r="B74" s="17" t="s">
        <v>98</v>
      </c>
      <c r="C74" s="51"/>
      <c r="D74" s="52"/>
    </row>
    <row r="75" spans="1:4" ht="15.75">
      <c r="A75" s="12"/>
      <c r="B75" s="30" t="s">
        <v>66</v>
      </c>
      <c r="C75" s="51">
        <v>14946</v>
      </c>
      <c r="D75" s="52">
        <v>6.919409875551987</v>
      </c>
    </row>
    <row r="76" spans="1:4" ht="15.75">
      <c r="A76" s="12"/>
      <c r="B76" s="30" t="s">
        <v>67</v>
      </c>
      <c r="C76" s="51">
        <v>0</v>
      </c>
      <c r="D76" s="52">
        <v>0</v>
      </c>
    </row>
    <row r="77" spans="1:4" ht="15.75">
      <c r="A77" s="12">
        <v>24</v>
      </c>
      <c r="B77" s="17" t="s">
        <v>87</v>
      </c>
      <c r="C77" s="51"/>
      <c r="D77" s="52"/>
    </row>
    <row r="78" spans="1:4" ht="15.75">
      <c r="A78" s="12"/>
      <c r="B78" s="30" t="s">
        <v>66</v>
      </c>
      <c r="C78" s="51">
        <v>941</v>
      </c>
      <c r="D78" s="52">
        <v>2.4783103081827846</v>
      </c>
    </row>
    <row r="79" spans="1:4" ht="15.75">
      <c r="A79" s="12"/>
      <c r="B79" s="30" t="s">
        <v>67</v>
      </c>
      <c r="C79" s="51">
        <v>0</v>
      </c>
      <c r="D79" s="52">
        <v>0</v>
      </c>
    </row>
    <row r="80" spans="1:4" ht="15.75">
      <c r="A80" s="12">
        <v>25</v>
      </c>
      <c r="B80" s="17" t="s">
        <v>88</v>
      </c>
      <c r="C80" s="51"/>
      <c r="D80" s="52"/>
    </row>
    <row r="81" spans="1:4" ht="15.75">
      <c r="A81" s="12"/>
      <c r="B81" s="30" t="s">
        <v>66</v>
      </c>
      <c r="C81" s="51">
        <v>37517</v>
      </c>
      <c r="D81" s="52">
        <v>3.221794119998934</v>
      </c>
    </row>
    <row r="82" spans="1:4" ht="15.75">
      <c r="A82" s="12"/>
      <c r="B82" s="30" t="s">
        <v>67</v>
      </c>
      <c r="C82" s="51">
        <v>46</v>
      </c>
      <c r="D82" s="52">
        <v>806.25308</v>
      </c>
    </row>
    <row r="83" spans="1:4" ht="15.75">
      <c r="A83" s="12">
        <v>26</v>
      </c>
      <c r="B83" s="17" t="s">
        <v>96</v>
      </c>
      <c r="C83" s="51"/>
      <c r="D83" s="52"/>
    </row>
    <row r="84" spans="1:4" ht="15.75">
      <c r="A84" s="21"/>
      <c r="B84" s="30" t="s">
        <v>66</v>
      </c>
      <c r="C84" s="51">
        <v>381236</v>
      </c>
      <c r="D84" s="52">
        <v>4.62</v>
      </c>
    </row>
    <row r="85" spans="1:4" ht="15.75">
      <c r="A85" s="21"/>
      <c r="B85" s="30" t="s">
        <v>67</v>
      </c>
      <c r="C85" s="51">
        <v>566</v>
      </c>
      <c r="D85" s="52">
        <v>841.82468</v>
      </c>
    </row>
    <row r="86" spans="1:4" ht="15.75">
      <c r="A86" s="12">
        <v>27</v>
      </c>
      <c r="B86" s="17" t="s">
        <v>99</v>
      </c>
      <c r="C86" s="51"/>
      <c r="D86" s="52"/>
    </row>
    <row r="87" spans="1:4" ht="15.75">
      <c r="A87" s="21"/>
      <c r="B87" s="30" t="s">
        <v>66</v>
      </c>
      <c r="C87" s="51">
        <v>1775</v>
      </c>
      <c r="D87" s="52">
        <v>3.123932394366197</v>
      </c>
    </row>
    <row r="88" spans="1:4" ht="15.75">
      <c r="A88" s="21"/>
      <c r="B88" s="30" t="s">
        <v>67</v>
      </c>
      <c r="C88" s="51">
        <v>0</v>
      </c>
      <c r="D88" s="52">
        <v>0</v>
      </c>
    </row>
    <row r="89" spans="1:4" ht="15.75">
      <c r="A89" s="12">
        <v>28</v>
      </c>
      <c r="B89" s="17" t="s">
        <v>100</v>
      </c>
      <c r="C89" s="51"/>
      <c r="D89" s="52"/>
    </row>
    <row r="90" spans="1:4" ht="15.75">
      <c r="A90" s="21"/>
      <c r="B90" s="30" t="s">
        <v>66</v>
      </c>
      <c r="C90" s="51">
        <v>8374</v>
      </c>
      <c r="D90" s="52">
        <v>3.312409839980893</v>
      </c>
    </row>
    <row r="91" spans="1:4" ht="15.75">
      <c r="A91" s="21"/>
      <c r="B91" s="30" t="s">
        <v>67</v>
      </c>
      <c r="C91" s="51">
        <v>0</v>
      </c>
      <c r="D91" s="52">
        <v>0</v>
      </c>
    </row>
    <row r="92" spans="1:4" ht="15.75">
      <c r="A92" s="12">
        <v>29</v>
      </c>
      <c r="B92" s="17" t="s">
        <v>89</v>
      </c>
      <c r="C92" s="63"/>
      <c r="D92" s="66"/>
    </row>
    <row r="93" spans="1:4" ht="15.75">
      <c r="A93" s="21"/>
      <c r="B93" s="30" t="s">
        <v>66</v>
      </c>
      <c r="C93" s="63"/>
      <c r="D93" s="52"/>
    </row>
    <row r="94" spans="1:4" ht="15.75">
      <c r="A94" s="21"/>
      <c r="B94" s="30" t="s">
        <v>67</v>
      </c>
      <c r="C94" s="63"/>
      <c r="D94" s="66"/>
    </row>
    <row r="95" spans="1:4" s="19" customFormat="1" ht="15.75">
      <c r="A95" s="12">
        <v>30</v>
      </c>
      <c r="B95" s="17" t="s">
        <v>90</v>
      </c>
      <c r="C95" s="64"/>
      <c r="D95" s="65"/>
    </row>
    <row r="96" spans="1:4" ht="15.75">
      <c r="A96" s="21"/>
      <c r="B96" s="22" t="s">
        <v>66</v>
      </c>
      <c r="C96" s="51">
        <v>21178711</v>
      </c>
      <c r="D96" s="52">
        <v>3.6867924299075616</v>
      </c>
    </row>
    <row r="97" spans="1:4" ht="15.75">
      <c r="A97" s="21"/>
      <c r="B97" s="22" t="s">
        <v>67</v>
      </c>
      <c r="C97" s="63">
        <v>0</v>
      </c>
      <c r="D97" s="52">
        <v>0</v>
      </c>
    </row>
    <row r="98" spans="1:4" s="19" customFormat="1" ht="15.75">
      <c r="A98" s="12">
        <v>31</v>
      </c>
      <c r="B98" s="17" t="s">
        <v>91</v>
      </c>
      <c r="C98" s="64"/>
      <c r="D98" s="65"/>
    </row>
    <row r="99" spans="1:4" ht="15.75">
      <c r="A99" s="21"/>
      <c r="B99" s="30" t="s">
        <v>66</v>
      </c>
      <c r="C99" s="51">
        <v>13675</v>
      </c>
      <c r="D99" s="52">
        <v>3.142595978062157</v>
      </c>
    </row>
    <row r="100" spans="1:4" ht="15.75">
      <c r="A100" s="21"/>
      <c r="B100" s="30" t="s">
        <v>67</v>
      </c>
      <c r="C100" s="63">
        <v>20</v>
      </c>
      <c r="D100" s="52">
        <v>841.8178</v>
      </c>
    </row>
    <row r="101" spans="1:4" ht="15.75">
      <c r="A101" s="12">
        <v>32</v>
      </c>
      <c r="B101" s="17" t="s">
        <v>92</v>
      </c>
      <c r="C101" s="63"/>
      <c r="D101" s="52"/>
    </row>
    <row r="102" spans="1:4" ht="15.75">
      <c r="A102" s="21"/>
      <c r="B102" s="30" t="s">
        <v>66</v>
      </c>
      <c r="C102" s="63">
        <v>514820</v>
      </c>
      <c r="D102" s="52">
        <v>3.9182219513616414</v>
      </c>
    </row>
    <row r="103" spans="1:4" ht="15.75">
      <c r="A103" s="21"/>
      <c r="B103" s="30" t="s">
        <v>67</v>
      </c>
      <c r="C103" s="63">
        <v>651.64</v>
      </c>
      <c r="D103" s="52">
        <v>967.76</v>
      </c>
    </row>
    <row r="104" spans="1:4" ht="15.75">
      <c r="A104" s="76" t="s">
        <v>93</v>
      </c>
      <c r="B104" s="76"/>
      <c r="C104" s="67">
        <f>C9+C12+C15+C18+C21+C24+C27+C30+C33+C36+C39+C42+C45+C48+C51+C54+C57+C60+C63+C66+C69+C72+C75+C78+C81+C84+C87+C90+C96+C99+C102</f>
        <v>26922562.46</v>
      </c>
      <c r="D104" s="32"/>
    </row>
    <row r="105" spans="1:4" ht="15.75">
      <c r="A105" s="76" t="s">
        <v>94</v>
      </c>
      <c r="B105" s="76"/>
      <c r="C105" s="44">
        <f>C10+C13+C16+C19+C22+C25+C28+C31+C34+C37+C40+C43+C46+C49+C52+C55+C58+C61+C64+C67+C70+C73+C76+C79+C82+C85+C88+C91+C97+C100+C103</f>
        <v>7891.655</v>
      </c>
      <c r="D105" s="32"/>
    </row>
    <row r="109" ht="15.75">
      <c r="C109" s="45"/>
    </row>
  </sheetData>
  <sheetProtection/>
  <mergeCells count="8">
    <mergeCell ref="A104:B104"/>
    <mergeCell ref="A105:B105"/>
    <mergeCell ref="B1:D1"/>
    <mergeCell ref="F1:J1"/>
    <mergeCell ref="A5:A7"/>
    <mergeCell ref="B5:B7"/>
    <mergeCell ref="C5:D5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18"/>
  <sheetViews>
    <sheetView zoomScale="60" zoomScaleNormal="60" zoomScalePageLayoutView="0" workbookViewId="0" topLeftCell="A1">
      <selection activeCell="D27" sqref="D27"/>
    </sheetView>
  </sheetViews>
  <sheetFormatPr defaultColWidth="9.140625" defaultRowHeight="15"/>
  <cols>
    <col min="1" max="1" width="4.140625" style="8" customWidth="1"/>
    <col min="2" max="2" width="20.421875" style="8" customWidth="1"/>
    <col min="3" max="3" width="27.00390625" style="8" customWidth="1"/>
    <col min="4" max="5" width="22.28125" style="8" customWidth="1"/>
    <col min="6" max="7" width="21.57421875" style="8" customWidth="1"/>
    <col min="8" max="8" width="23.7109375" style="8" customWidth="1"/>
    <col min="9" max="9" width="24.28125" style="8" customWidth="1"/>
    <col min="10" max="11" width="23.8515625" style="8" customWidth="1"/>
    <col min="12" max="12" width="29.7109375" style="8" customWidth="1"/>
    <col min="13" max="13" width="22.140625" style="8" customWidth="1"/>
    <col min="14" max="26" width="22.7109375" style="8" customWidth="1"/>
    <col min="27" max="27" width="24.8515625" style="8" customWidth="1"/>
    <col min="28" max="28" width="24.421875" style="8" customWidth="1"/>
    <col min="29" max="30" width="22.7109375" style="8" customWidth="1"/>
    <col min="31" max="16384" width="9.140625" style="8" customWidth="1"/>
  </cols>
  <sheetData>
    <row r="1" spans="25:30" ht="15.75">
      <c r="Y1" s="73" t="s">
        <v>0</v>
      </c>
      <c r="Z1" s="73"/>
      <c r="AA1" s="73"/>
      <c r="AB1" s="73"/>
      <c r="AC1" s="73"/>
      <c r="AD1" s="73"/>
    </row>
    <row r="3" spans="2:30" ht="26.25" customHeight="1">
      <c r="B3" s="70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</row>
    <row r="4" spans="2:30" ht="24.75" customHeight="1">
      <c r="B4" s="71" t="s">
        <v>39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</row>
    <row r="5" spans="2:30" ht="78.75">
      <c r="B5" s="72" t="s">
        <v>3</v>
      </c>
      <c r="C5" s="72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5" t="s">
        <v>23</v>
      </c>
      <c r="W5" s="5" t="s">
        <v>24</v>
      </c>
      <c r="X5" s="5" t="s">
        <v>25</v>
      </c>
      <c r="Y5" s="5" t="s">
        <v>26</v>
      </c>
      <c r="Z5" s="5" t="s">
        <v>27</v>
      </c>
      <c r="AA5" s="5" t="s">
        <v>28</v>
      </c>
      <c r="AB5" s="5" t="s">
        <v>29</v>
      </c>
      <c r="AC5" s="5" t="s">
        <v>30</v>
      </c>
      <c r="AD5" s="5" t="s">
        <v>31</v>
      </c>
    </row>
    <row r="6" spans="2:30" ht="63">
      <c r="B6" s="72"/>
      <c r="C6" s="72"/>
      <c r="D6" s="5" t="s">
        <v>32</v>
      </c>
      <c r="E6" s="5" t="s">
        <v>32</v>
      </c>
      <c r="F6" s="5" t="s">
        <v>32</v>
      </c>
      <c r="G6" s="5" t="s">
        <v>32</v>
      </c>
      <c r="H6" s="5" t="s">
        <v>32</v>
      </c>
      <c r="I6" s="5" t="s">
        <v>32</v>
      </c>
      <c r="J6" s="5" t="s">
        <v>32</v>
      </c>
      <c r="K6" s="5" t="s">
        <v>32</v>
      </c>
      <c r="L6" s="5" t="s">
        <v>32</v>
      </c>
      <c r="M6" s="5" t="s">
        <v>32</v>
      </c>
      <c r="N6" s="5" t="s">
        <v>32</v>
      </c>
      <c r="O6" s="5" t="s">
        <v>32</v>
      </c>
      <c r="P6" s="5" t="s">
        <v>32</v>
      </c>
      <c r="Q6" s="5" t="s">
        <v>32</v>
      </c>
      <c r="R6" s="5" t="s">
        <v>32</v>
      </c>
      <c r="S6" s="5" t="s">
        <v>32</v>
      </c>
      <c r="T6" s="5" t="s">
        <v>32</v>
      </c>
      <c r="U6" s="5" t="s">
        <v>32</v>
      </c>
      <c r="V6" s="5" t="s">
        <v>32</v>
      </c>
      <c r="W6" s="5" t="s">
        <v>32</v>
      </c>
      <c r="X6" s="5" t="s">
        <v>32</v>
      </c>
      <c r="Y6" s="5" t="s">
        <v>32</v>
      </c>
      <c r="Z6" s="5" t="s">
        <v>32</v>
      </c>
      <c r="AA6" s="5" t="s">
        <v>32</v>
      </c>
      <c r="AB6" s="5" t="s">
        <v>32</v>
      </c>
      <c r="AC6" s="5" t="s">
        <v>32</v>
      </c>
      <c r="AD6" s="5" t="s">
        <v>32</v>
      </c>
    </row>
    <row r="7" spans="2:30" ht="15.75">
      <c r="B7" s="6" t="s">
        <v>33</v>
      </c>
      <c r="C7" s="7">
        <f>SUM(C8:C11)</f>
        <v>15486702</v>
      </c>
      <c r="D7" s="7">
        <f>SUM(D8:D11)</f>
        <v>11512801</v>
      </c>
      <c r="E7" s="7">
        <f>SUM(E8:E11)</f>
        <v>567153</v>
      </c>
      <c r="F7" s="7">
        <f>SUM(F8:F11)</f>
        <v>964619</v>
      </c>
      <c r="G7" s="7">
        <f>SUM(G8:G11)</f>
        <v>23787</v>
      </c>
      <c r="H7" s="7">
        <f aca="true" t="shared" si="0" ref="H7:AD7">SUM(H8:H11)</f>
        <v>76470</v>
      </c>
      <c r="I7" s="7">
        <f t="shared" si="0"/>
        <v>34131</v>
      </c>
      <c r="J7" s="7">
        <f t="shared" si="0"/>
        <v>249844</v>
      </c>
      <c r="K7" s="7">
        <f t="shared" si="0"/>
        <v>695876</v>
      </c>
      <c r="L7" s="7">
        <f t="shared" si="0"/>
        <v>32434</v>
      </c>
      <c r="M7" s="7">
        <f t="shared" si="0"/>
        <v>50139</v>
      </c>
      <c r="N7" s="7">
        <f t="shared" si="0"/>
        <v>42153</v>
      </c>
      <c r="O7" s="7">
        <f t="shared" si="0"/>
        <v>35244</v>
      </c>
      <c r="P7" s="7">
        <f t="shared" si="0"/>
        <v>654203</v>
      </c>
      <c r="Q7" s="7">
        <f t="shared" si="0"/>
        <v>10706</v>
      </c>
      <c r="R7" s="7">
        <f t="shared" si="0"/>
        <v>9226</v>
      </c>
      <c r="S7" s="7">
        <f t="shared" si="0"/>
        <v>75972</v>
      </c>
      <c r="T7" s="7">
        <f t="shared" si="0"/>
        <v>47848</v>
      </c>
      <c r="U7" s="7">
        <f t="shared" si="0"/>
        <v>48824</v>
      </c>
      <c r="V7" s="7">
        <f t="shared" si="0"/>
        <v>15201</v>
      </c>
      <c r="W7" s="7">
        <f t="shared" si="0"/>
        <v>29611</v>
      </c>
      <c r="X7" s="7">
        <f t="shared" si="0"/>
        <v>20651</v>
      </c>
      <c r="Y7" s="7">
        <f t="shared" si="0"/>
        <v>25066</v>
      </c>
      <c r="Z7" s="7">
        <f t="shared" si="0"/>
        <v>21749</v>
      </c>
      <c r="AA7" s="7">
        <f t="shared" si="0"/>
        <v>7903</v>
      </c>
      <c r="AB7" s="7">
        <f t="shared" si="0"/>
        <v>55327</v>
      </c>
      <c r="AC7" s="7">
        <f t="shared" si="0"/>
        <v>11044</v>
      </c>
      <c r="AD7" s="7">
        <f t="shared" si="0"/>
        <v>168720</v>
      </c>
    </row>
    <row r="8" spans="2:30" ht="15.75">
      <c r="B8" s="3" t="s">
        <v>34</v>
      </c>
      <c r="C8" s="7">
        <f>SUM(D8:AD8)</f>
        <v>5902319</v>
      </c>
      <c r="D8" s="1">
        <v>5324460</v>
      </c>
      <c r="E8" s="1">
        <v>567153</v>
      </c>
      <c r="F8" s="1" t="s">
        <v>35</v>
      </c>
      <c r="G8" s="1" t="s">
        <v>35</v>
      </c>
      <c r="H8" s="1" t="s">
        <v>35</v>
      </c>
      <c r="I8" s="1" t="s">
        <v>35</v>
      </c>
      <c r="J8" s="1" t="s">
        <v>35</v>
      </c>
      <c r="K8" s="1" t="s">
        <v>35</v>
      </c>
      <c r="L8" s="1" t="s">
        <v>35</v>
      </c>
      <c r="M8" s="1" t="s">
        <v>35</v>
      </c>
      <c r="N8" s="1" t="s">
        <v>35</v>
      </c>
      <c r="O8" s="1" t="s">
        <v>35</v>
      </c>
      <c r="P8" s="1" t="s">
        <v>35</v>
      </c>
      <c r="Q8" s="1">
        <v>10706</v>
      </c>
      <c r="R8" s="1" t="s">
        <v>35</v>
      </c>
      <c r="S8" s="1" t="s">
        <v>35</v>
      </c>
      <c r="T8" s="1" t="s">
        <v>35</v>
      </c>
      <c r="U8" s="1" t="s">
        <v>35</v>
      </c>
      <c r="V8" s="1" t="s">
        <v>35</v>
      </c>
      <c r="W8" s="1" t="s">
        <v>35</v>
      </c>
      <c r="X8" s="1" t="s">
        <v>35</v>
      </c>
      <c r="Y8" s="1" t="s">
        <v>35</v>
      </c>
      <c r="Z8" s="1" t="s">
        <v>35</v>
      </c>
      <c r="AA8" s="1" t="s">
        <v>35</v>
      </c>
      <c r="AB8" s="1" t="s">
        <v>35</v>
      </c>
      <c r="AC8" s="1" t="s">
        <v>35</v>
      </c>
      <c r="AD8" s="1" t="s">
        <v>35</v>
      </c>
    </row>
    <row r="9" spans="2:30" ht="15.75">
      <c r="B9" s="3" t="s">
        <v>36</v>
      </c>
      <c r="C9" s="7">
        <f>SUM(D9:AD9)</f>
        <v>1321614</v>
      </c>
      <c r="D9" s="1">
        <v>667411</v>
      </c>
      <c r="E9" s="1" t="s">
        <v>35</v>
      </c>
      <c r="F9" s="1" t="s">
        <v>35</v>
      </c>
      <c r="G9" s="1" t="s">
        <v>35</v>
      </c>
      <c r="H9" s="1" t="s">
        <v>35</v>
      </c>
      <c r="I9" s="1" t="s">
        <v>35</v>
      </c>
      <c r="J9" s="1" t="s">
        <v>35</v>
      </c>
      <c r="K9" s="1" t="s">
        <v>35</v>
      </c>
      <c r="L9" s="1" t="s">
        <v>35</v>
      </c>
      <c r="M9" s="1" t="s">
        <v>35</v>
      </c>
      <c r="N9" s="1" t="s">
        <v>35</v>
      </c>
      <c r="O9" s="1" t="s">
        <v>35</v>
      </c>
      <c r="P9" s="1">
        <v>654203</v>
      </c>
      <c r="Q9" s="1" t="s">
        <v>35</v>
      </c>
      <c r="R9" s="1" t="s">
        <v>35</v>
      </c>
      <c r="S9" s="1" t="s">
        <v>35</v>
      </c>
      <c r="T9" s="1" t="s">
        <v>35</v>
      </c>
      <c r="U9" s="1" t="s">
        <v>35</v>
      </c>
      <c r="V9" s="1" t="s">
        <v>35</v>
      </c>
      <c r="W9" s="1" t="s">
        <v>35</v>
      </c>
      <c r="X9" s="1" t="s">
        <v>35</v>
      </c>
      <c r="Y9" s="1" t="s">
        <v>35</v>
      </c>
      <c r="Z9" s="1" t="s">
        <v>35</v>
      </c>
      <c r="AA9" s="1" t="s">
        <v>35</v>
      </c>
      <c r="AB9" s="1" t="s">
        <v>35</v>
      </c>
      <c r="AC9" s="1" t="s">
        <v>35</v>
      </c>
      <c r="AD9" s="1" t="s">
        <v>35</v>
      </c>
    </row>
    <row r="10" spans="2:30" ht="15.75">
      <c r="B10" s="3" t="s">
        <v>37</v>
      </c>
      <c r="C10" s="7">
        <f>SUM(D10:AD10)</f>
        <v>7756915</v>
      </c>
      <c r="D10" s="1">
        <v>5218991</v>
      </c>
      <c r="E10" s="1" t="s">
        <v>35</v>
      </c>
      <c r="F10" s="1">
        <v>947854</v>
      </c>
      <c r="G10" s="1">
        <v>23787</v>
      </c>
      <c r="H10" s="1">
        <v>65359</v>
      </c>
      <c r="I10" s="1">
        <v>34131</v>
      </c>
      <c r="J10" s="2">
        <v>249844</v>
      </c>
      <c r="K10" s="1">
        <v>589765</v>
      </c>
      <c r="L10" s="4">
        <v>32434</v>
      </c>
      <c r="M10" s="4">
        <v>38657</v>
      </c>
      <c r="N10" s="4">
        <v>42153</v>
      </c>
      <c r="O10" s="4">
        <v>35244</v>
      </c>
      <c r="P10" s="4" t="s">
        <v>35</v>
      </c>
      <c r="Q10" s="1" t="s">
        <v>35</v>
      </c>
      <c r="R10" s="1">
        <v>9226</v>
      </c>
      <c r="S10" s="1">
        <v>65133</v>
      </c>
      <c r="T10" s="1">
        <v>47848</v>
      </c>
      <c r="U10" s="1">
        <v>48824</v>
      </c>
      <c r="V10" s="1">
        <v>15201</v>
      </c>
      <c r="W10" s="1">
        <v>14797</v>
      </c>
      <c r="X10" s="1">
        <v>20651</v>
      </c>
      <c r="Y10" s="1">
        <v>25066</v>
      </c>
      <c r="Z10" s="1" t="s">
        <v>35</v>
      </c>
      <c r="AA10" s="1">
        <v>7903</v>
      </c>
      <c r="AB10" s="1">
        <v>55327</v>
      </c>
      <c r="AC10" s="1" t="s">
        <v>35</v>
      </c>
      <c r="AD10" s="1">
        <f>'[1]Февраль 21'!F111+'[1]Февраль 21'!H111</f>
        <v>168720</v>
      </c>
    </row>
    <row r="11" spans="2:30" ht="15.75">
      <c r="B11" s="3" t="s">
        <v>38</v>
      </c>
      <c r="C11" s="7">
        <f>SUM(D11:AD11)</f>
        <v>505854</v>
      </c>
      <c r="D11" s="1">
        <v>301939</v>
      </c>
      <c r="E11" s="1" t="s">
        <v>35</v>
      </c>
      <c r="F11" s="1">
        <v>16765</v>
      </c>
      <c r="G11" s="1" t="s">
        <v>35</v>
      </c>
      <c r="H11" s="1">
        <v>11111</v>
      </c>
      <c r="I11" s="1" t="s">
        <v>35</v>
      </c>
      <c r="J11" s="1" t="s">
        <v>35</v>
      </c>
      <c r="K11" s="1">
        <v>106111</v>
      </c>
      <c r="L11" s="3" t="s">
        <v>35</v>
      </c>
      <c r="M11" s="4">
        <v>11482</v>
      </c>
      <c r="N11" s="1" t="s">
        <v>35</v>
      </c>
      <c r="O11" s="4" t="s">
        <v>35</v>
      </c>
      <c r="P11" s="4" t="s">
        <v>35</v>
      </c>
      <c r="Q11" s="1" t="s">
        <v>35</v>
      </c>
      <c r="R11" s="1" t="s">
        <v>35</v>
      </c>
      <c r="S11" s="1">
        <v>10839</v>
      </c>
      <c r="T11" s="1" t="s">
        <v>35</v>
      </c>
      <c r="U11" s="1" t="s">
        <v>35</v>
      </c>
      <c r="V11" s="1" t="s">
        <v>35</v>
      </c>
      <c r="W11" s="1">
        <v>14814</v>
      </c>
      <c r="X11" s="1" t="s">
        <v>35</v>
      </c>
      <c r="Y11" s="1" t="s">
        <v>35</v>
      </c>
      <c r="Z11" s="1">
        <v>21749</v>
      </c>
      <c r="AA11" s="1" t="s">
        <v>35</v>
      </c>
      <c r="AB11" s="1" t="s">
        <v>35</v>
      </c>
      <c r="AC11" s="1">
        <v>11044</v>
      </c>
      <c r="AD11" s="1" t="s">
        <v>35</v>
      </c>
    </row>
    <row r="18" spans="3:11" ht="15.75">
      <c r="C18" s="42"/>
      <c r="F18" s="42"/>
      <c r="G18" s="42"/>
      <c r="K18" s="42"/>
    </row>
  </sheetData>
  <sheetProtection/>
  <mergeCells count="5">
    <mergeCell ref="B3:AD3"/>
    <mergeCell ref="B4:AD4"/>
    <mergeCell ref="B5:B6"/>
    <mergeCell ref="C5:C6"/>
    <mergeCell ref="Y1:A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A88">
      <selection activeCell="C106" sqref="C106"/>
    </sheetView>
  </sheetViews>
  <sheetFormatPr defaultColWidth="9.140625" defaultRowHeight="15"/>
  <cols>
    <col min="1" max="1" width="9.140625" style="13" customWidth="1"/>
    <col min="2" max="2" width="52.140625" style="13" customWidth="1"/>
    <col min="3" max="3" width="13.28125" style="13" customWidth="1"/>
    <col min="4" max="4" width="13.8515625" style="13" customWidth="1"/>
    <col min="5" max="5" width="13.28125" style="13" customWidth="1"/>
    <col min="6" max="6" width="14.421875" style="13" customWidth="1"/>
    <col min="7" max="7" width="11.28125" style="13" customWidth="1"/>
    <col min="8" max="8" width="11.57421875" style="13" bestFit="1" customWidth="1"/>
    <col min="9" max="16384" width="9.140625" style="13" customWidth="1"/>
  </cols>
  <sheetData>
    <row r="1" spans="2:10" ht="37.5" customHeight="1">
      <c r="B1" s="77" t="s">
        <v>57</v>
      </c>
      <c r="C1" s="77"/>
      <c r="D1" s="77"/>
      <c r="F1" s="78"/>
      <c r="G1" s="78"/>
      <c r="H1" s="78"/>
      <c r="I1" s="78"/>
      <c r="J1" s="78"/>
    </row>
    <row r="2" spans="2:10" ht="15.75" customHeight="1">
      <c r="B2" s="14"/>
      <c r="C2" s="14"/>
      <c r="D2" s="14"/>
      <c r="F2" s="15"/>
      <c r="G2" s="15"/>
      <c r="H2" s="15"/>
      <c r="I2" s="15"/>
      <c r="J2" s="15"/>
    </row>
    <row r="3" spans="1:10" ht="48.75" customHeight="1">
      <c r="A3" s="81" t="s">
        <v>58</v>
      </c>
      <c r="B3" s="81"/>
      <c r="C3" s="81"/>
      <c r="D3" s="81"/>
      <c r="E3" s="9"/>
      <c r="F3" s="16"/>
      <c r="G3" s="16"/>
      <c r="H3" s="16"/>
      <c r="I3" s="16"/>
      <c r="J3" s="16"/>
    </row>
    <row r="4" spans="3:5" ht="15.75">
      <c r="C4" s="10"/>
      <c r="D4" s="10"/>
      <c r="E4" s="10"/>
    </row>
    <row r="5" spans="1:4" ht="19.5" customHeight="1">
      <c r="A5" s="79" t="s">
        <v>59</v>
      </c>
      <c r="B5" s="79" t="s">
        <v>60</v>
      </c>
      <c r="C5" s="80">
        <v>44440</v>
      </c>
      <c r="D5" s="80"/>
    </row>
    <row r="6" spans="1:4" ht="31.5">
      <c r="A6" s="79"/>
      <c r="B6" s="79"/>
      <c r="C6" s="11" t="s">
        <v>61</v>
      </c>
      <c r="D6" s="12" t="s">
        <v>62</v>
      </c>
    </row>
    <row r="7" spans="1:4" ht="15.75">
      <c r="A7" s="79"/>
      <c r="B7" s="79"/>
      <c r="C7" s="12" t="s">
        <v>63</v>
      </c>
      <c r="D7" s="12" t="s">
        <v>64</v>
      </c>
    </row>
    <row r="8" spans="1:8" s="19" customFormat="1" ht="15.75">
      <c r="A8" s="12">
        <v>1</v>
      </c>
      <c r="B8" s="17" t="s">
        <v>65</v>
      </c>
      <c r="C8" s="18"/>
      <c r="D8" s="18"/>
      <c r="H8" s="20"/>
    </row>
    <row r="9" spans="1:6" ht="15.75">
      <c r="A9" s="12"/>
      <c r="B9" s="22" t="s">
        <v>66</v>
      </c>
      <c r="C9" s="51">
        <v>672144</v>
      </c>
      <c r="D9" s="52">
        <v>4.585082898902616</v>
      </c>
      <c r="F9" s="25"/>
    </row>
    <row r="10" spans="1:4" ht="15.75">
      <c r="A10" s="12"/>
      <c r="B10" s="22" t="s">
        <v>67</v>
      </c>
      <c r="C10" s="63">
        <v>870.629</v>
      </c>
      <c r="D10" s="52">
        <v>844.26804</v>
      </c>
    </row>
    <row r="11" spans="1:4" s="19" customFormat="1" ht="15.75">
      <c r="A11" s="12">
        <v>2</v>
      </c>
      <c r="B11" s="17" t="s">
        <v>68</v>
      </c>
      <c r="C11" s="64"/>
      <c r="D11" s="65"/>
    </row>
    <row r="12" spans="1:7" ht="15.75">
      <c r="A12" s="12"/>
      <c r="B12" s="22" t="s">
        <v>66</v>
      </c>
      <c r="C12" s="51">
        <v>1133410</v>
      </c>
      <c r="D12" s="52">
        <v>3.880778509100855</v>
      </c>
      <c r="G12" s="28"/>
    </row>
    <row r="13" spans="1:5" ht="15.75">
      <c r="A13" s="12"/>
      <c r="B13" s="22" t="s">
        <v>67</v>
      </c>
      <c r="C13" s="63">
        <v>1648</v>
      </c>
      <c r="D13" s="52">
        <v>842.84305</v>
      </c>
      <c r="E13" s="29"/>
    </row>
    <row r="14" spans="1:4" s="19" customFormat="1" ht="15.75">
      <c r="A14" s="12">
        <v>3</v>
      </c>
      <c r="B14" s="17" t="s">
        <v>69</v>
      </c>
      <c r="C14" s="64"/>
      <c r="D14" s="65"/>
    </row>
    <row r="15" spans="1:4" ht="15.75">
      <c r="A15" s="12"/>
      <c r="B15" s="30" t="s">
        <v>66</v>
      </c>
      <c r="C15" s="51">
        <v>561714</v>
      </c>
      <c r="D15" s="52">
        <v>3.165061347945752</v>
      </c>
    </row>
    <row r="16" spans="1:4" ht="15.75">
      <c r="A16" s="12"/>
      <c r="B16" s="30" t="s">
        <v>67</v>
      </c>
      <c r="C16" s="51">
        <v>726</v>
      </c>
      <c r="D16" s="52">
        <v>848.23477</v>
      </c>
    </row>
    <row r="17" spans="1:4" ht="15.75">
      <c r="A17" s="12">
        <v>4</v>
      </c>
      <c r="B17" s="46" t="s">
        <v>70</v>
      </c>
      <c r="C17" s="63"/>
      <c r="D17" s="52"/>
    </row>
    <row r="18" spans="1:4" ht="15.75">
      <c r="A18" s="12"/>
      <c r="B18" s="30" t="s">
        <v>66</v>
      </c>
      <c r="C18" s="51">
        <v>67462</v>
      </c>
      <c r="D18" s="52">
        <v>3.178327058195725</v>
      </c>
    </row>
    <row r="19" spans="1:4" ht="15.75">
      <c r="A19" s="12"/>
      <c r="B19" s="30" t="s">
        <v>67</v>
      </c>
      <c r="C19" s="47">
        <v>16</v>
      </c>
      <c r="D19" s="50">
        <v>849.74186</v>
      </c>
    </row>
    <row r="20" spans="1:4" s="19" customFormat="1" ht="15.75">
      <c r="A20" s="12">
        <v>5</v>
      </c>
      <c r="B20" s="17" t="s">
        <v>71</v>
      </c>
      <c r="C20" s="49"/>
      <c r="D20" s="49"/>
    </row>
    <row r="21" spans="1:4" ht="15.75">
      <c r="A21" s="12"/>
      <c r="B21" s="30" t="s">
        <v>66</v>
      </c>
      <c r="C21" s="51">
        <v>7002</v>
      </c>
      <c r="D21" s="52">
        <v>3.097784918594687</v>
      </c>
    </row>
    <row r="22" spans="1:4" ht="15.75">
      <c r="A22" s="12"/>
      <c r="B22" s="30" t="s">
        <v>67</v>
      </c>
      <c r="C22" s="47">
        <v>11.18</v>
      </c>
      <c r="D22" s="50">
        <v>849.48003</v>
      </c>
    </row>
    <row r="23" spans="1:4" ht="15.75">
      <c r="A23" s="12">
        <v>6</v>
      </c>
      <c r="B23" s="17" t="s">
        <v>72</v>
      </c>
      <c r="C23" s="64"/>
      <c r="D23" s="65"/>
    </row>
    <row r="24" spans="1:4" ht="15.75">
      <c r="A24" s="12"/>
      <c r="B24" s="30" t="s">
        <v>66</v>
      </c>
      <c r="C24" s="51">
        <v>71884</v>
      </c>
      <c r="D24" s="52">
        <v>3.2990413722107843</v>
      </c>
    </row>
    <row r="25" spans="1:6" ht="15.75">
      <c r="A25" s="12"/>
      <c r="B25" s="30" t="s">
        <v>67</v>
      </c>
      <c r="C25" s="51">
        <v>39.459</v>
      </c>
      <c r="D25" s="52">
        <v>847.79294</v>
      </c>
      <c r="F25" s="45"/>
    </row>
    <row r="26" spans="1:4" ht="15.75">
      <c r="A26" s="12">
        <v>7</v>
      </c>
      <c r="B26" s="17" t="s">
        <v>73</v>
      </c>
      <c r="C26" s="51"/>
      <c r="D26" s="52"/>
    </row>
    <row r="27" spans="1:4" ht="15.75">
      <c r="A27" s="12"/>
      <c r="B27" s="30" t="s">
        <v>66</v>
      </c>
      <c r="C27" s="51">
        <v>173315</v>
      </c>
      <c r="D27" s="52">
        <v>3.064708132590947</v>
      </c>
    </row>
    <row r="28" spans="1:4" ht="15.75">
      <c r="A28" s="12"/>
      <c r="B28" s="30" t="s">
        <v>67</v>
      </c>
      <c r="C28" s="51">
        <v>197</v>
      </c>
      <c r="D28" s="52">
        <v>847.00074</v>
      </c>
    </row>
    <row r="29" spans="1:4" ht="15.75">
      <c r="A29" s="12">
        <v>8</v>
      </c>
      <c r="B29" s="17" t="s">
        <v>74</v>
      </c>
      <c r="C29" s="51"/>
      <c r="D29" s="52"/>
    </row>
    <row r="30" spans="1:4" ht="15.75">
      <c r="A30" s="12"/>
      <c r="B30" s="30" t="s">
        <v>66</v>
      </c>
      <c r="C30" s="51">
        <v>599445</v>
      </c>
      <c r="D30" s="52">
        <v>3.214632218135108</v>
      </c>
    </row>
    <row r="31" spans="1:4" ht="15.75">
      <c r="A31" s="12"/>
      <c r="B31" s="30" t="s">
        <v>67</v>
      </c>
      <c r="C31" s="51">
        <v>751</v>
      </c>
      <c r="D31" s="52">
        <v>883.02759</v>
      </c>
    </row>
    <row r="32" spans="1:4" ht="15.75">
      <c r="A32" s="12">
        <v>9</v>
      </c>
      <c r="B32" s="17" t="s">
        <v>75</v>
      </c>
      <c r="C32" s="51"/>
      <c r="D32" s="52"/>
    </row>
    <row r="33" spans="1:4" ht="15.75">
      <c r="A33" s="12"/>
      <c r="B33" s="30" t="s">
        <v>66</v>
      </c>
      <c r="C33" s="51">
        <v>75858</v>
      </c>
      <c r="D33" s="52">
        <v>3.170880065385325</v>
      </c>
    </row>
    <row r="34" spans="1:4" ht="15.75">
      <c r="A34" s="12"/>
      <c r="B34" s="30" t="s">
        <v>67</v>
      </c>
      <c r="C34" s="51">
        <v>74</v>
      </c>
      <c r="D34" s="52">
        <v>853.93673</v>
      </c>
    </row>
    <row r="35" spans="1:4" ht="15.75">
      <c r="A35" s="12">
        <v>10</v>
      </c>
      <c r="B35" s="17" t="s">
        <v>97</v>
      </c>
      <c r="C35" s="51"/>
      <c r="D35" s="52"/>
    </row>
    <row r="36" spans="1:4" ht="15.75">
      <c r="A36" s="12"/>
      <c r="B36" s="30" t="s">
        <v>66</v>
      </c>
      <c r="C36" s="51">
        <v>20997</v>
      </c>
      <c r="D36" s="52">
        <v>3.406249940467686</v>
      </c>
    </row>
    <row r="37" spans="1:4" ht="15.75">
      <c r="A37" s="12"/>
      <c r="B37" s="30" t="s">
        <v>67</v>
      </c>
      <c r="C37" s="51">
        <v>0</v>
      </c>
      <c r="D37" s="52">
        <v>0</v>
      </c>
    </row>
    <row r="38" spans="1:4" ht="15.75">
      <c r="A38" s="12">
        <v>11</v>
      </c>
      <c r="B38" s="17" t="s">
        <v>76</v>
      </c>
      <c r="C38" s="51"/>
      <c r="D38" s="52"/>
    </row>
    <row r="39" spans="1:4" ht="15.75">
      <c r="A39" s="12"/>
      <c r="B39" s="30" t="s">
        <v>66</v>
      </c>
      <c r="C39" s="51">
        <v>22274.6</v>
      </c>
      <c r="D39" s="52">
        <v>3.4225144334802873</v>
      </c>
    </row>
    <row r="40" spans="1:4" ht="15.75">
      <c r="A40" s="12"/>
      <c r="B40" s="30" t="s">
        <v>67</v>
      </c>
      <c r="C40" s="63">
        <v>0</v>
      </c>
      <c r="D40" s="52">
        <v>0</v>
      </c>
    </row>
    <row r="41" spans="1:4" ht="15.75">
      <c r="A41" s="12">
        <v>12</v>
      </c>
      <c r="B41" s="17" t="s">
        <v>77</v>
      </c>
      <c r="C41" s="63"/>
      <c r="D41" s="52"/>
    </row>
    <row r="42" spans="1:4" ht="15.75">
      <c r="A42" s="12"/>
      <c r="B42" s="30" t="s">
        <v>66</v>
      </c>
      <c r="C42" s="51">
        <v>12402</v>
      </c>
      <c r="D42" s="52">
        <v>3.8345702306079663</v>
      </c>
    </row>
    <row r="43" spans="1:4" ht="15.75">
      <c r="A43" s="12"/>
      <c r="B43" s="30" t="s">
        <v>67</v>
      </c>
      <c r="C43" s="51">
        <v>0</v>
      </c>
      <c r="D43" s="52">
        <v>0</v>
      </c>
    </row>
    <row r="44" spans="1:4" ht="15.75">
      <c r="A44" s="12">
        <v>13</v>
      </c>
      <c r="B44" s="17" t="s">
        <v>78</v>
      </c>
      <c r="C44" s="51"/>
      <c r="D44" s="52"/>
    </row>
    <row r="45" spans="1:4" ht="15.75">
      <c r="A45" s="12"/>
      <c r="B45" s="30" t="s">
        <v>66</v>
      </c>
      <c r="C45" s="51">
        <v>17074</v>
      </c>
      <c r="D45" s="52">
        <v>3.569920346726016</v>
      </c>
    </row>
    <row r="46" spans="1:4" ht="15.75">
      <c r="A46" s="12"/>
      <c r="B46" s="30" t="s">
        <v>67</v>
      </c>
      <c r="C46" s="51">
        <v>23.713</v>
      </c>
      <c r="D46" s="52">
        <v>845.60931</v>
      </c>
    </row>
    <row r="47" spans="1:4" ht="15.75">
      <c r="A47" s="12">
        <v>14</v>
      </c>
      <c r="B47" s="17" t="s">
        <v>79</v>
      </c>
      <c r="C47" s="51"/>
      <c r="D47" s="52"/>
    </row>
    <row r="48" spans="1:4" ht="15.75">
      <c r="A48" s="12"/>
      <c r="B48" s="30" t="s">
        <v>66</v>
      </c>
      <c r="C48" s="51">
        <v>14436</v>
      </c>
      <c r="D48" s="52">
        <v>3.2630576336935437</v>
      </c>
    </row>
    <row r="49" spans="1:4" ht="15.75">
      <c r="A49" s="12"/>
      <c r="B49" s="30" t="s">
        <v>67</v>
      </c>
      <c r="C49" s="51">
        <v>20</v>
      </c>
      <c r="D49" s="52">
        <v>847.16041</v>
      </c>
    </row>
    <row r="50" spans="1:4" ht="15.75">
      <c r="A50" s="12">
        <v>15</v>
      </c>
      <c r="B50" s="17" t="s">
        <v>80</v>
      </c>
      <c r="C50" s="51"/>
      <c r="D50" s="52"/>
    </row>
    <row r="51" spans="1:4" ht="15.75">
      <c r="A51" s="12"/>
      <c r="B51" s="30" t="s">
        <v>66</v>
      </c>
      <c r="C51" s="51">
        <v>11418</v>
      </c>
      <c r="D51" s="52">
        <v>3.181626379400946</v>
      </c>
    </row>
    <row r="52" spans="1:4" ht="15.75">
      <c r="A52" s="12"/>
      <c r="B52" s="30" t="s">
        <v>67</v>
      </c>
      <c r="C52" s="63">
        <v>15.350000000000001</v>
      </c>
      <c r="D52" s="52">
        <v>846.40433</v>
      </c>
    </row>
    <row r="53" spans="1:4" ht="15.75">
      <c r="A53" s="12">
        <v>16</v>
      </c>
      <c r="B53" s="17" t="s">
        <v>81</v>
      </c>
      <c r="C53" s="63"/>
      <c r="D53" s="52"/>
    </row>
    <row r="54" spans="1:4" ht="15.75">
      <c r="A54" s="12"/>
      <c r="B54" s="30" t="s">
        <v>66</v>
      </c>
      <c r="C54" s="51">
        <v>5440</v>
      </c>
      <c r="D54" s="52">
        <v>3.2719613970588237</v>
      </c>
    </row>
    <row r="55" spans="1:4" ht="15.75">
      <c r="A55" s="12"/>
      <c r="B55" s="30" t="s">
        <v>67</v>
      </c>
      <c r="C55" s="51">
        <v>7</v>
      </c>
      <c r="D55" s="52">
        <v>844.77913</v>
      </c>
    </row>
    <row r="56" spans="1:4" ht="15.75">
      <c r="A56" s="12">
        <v>17</v>
      </c>
      <c r="B56" s="17" t="s">
        <v>82</v>
      </c>
      <c r="C56" s="51"/>
      <c r="D56" s="52"/>
    </row>
    <row r="57" spans="1:4" ht="15.75">
      <c r="A57" s="12"/>
      <c r="B57" s="30" t="s">
        <v>66</v>
      </c>
      <c r="C57" s="51">
        <v>56100</v>
      </c>
      <c r="D57" s="52">
        <v>3.3667329768270946</v>
      </c>
    </row>
    <row r="58" spans="1:4" ht="15.75">
      <c r="A58" s="12"/>
      <c r="B58" s="30" t="s">
        <v>67</v>
      </c>
      <c r="C58" s="51">
        <v>74</v>
      </c>
      <c r="D58" s="52">
        <v>855.07773</v>
      </c>
    </row>
    <row r="59" spans="1:4" ht="15.75">
      <c r="A59" s="12">
        <v>18</v>
      </c>
      <c r="B59" s="17" t="s">
        <v>83</v>
      </c>
      <c r="C59" s="51"/>
      <c r="D59" s="52"/>
    </row>
    <row r="60" spans="1:4" ht="15.75">
      <c r="A60" s="12"/>
      <c r="B60" s="30" t="s">
        <v>66</v>
      </c>
      <c r="C60" s="51">
        <v>90097</v>
      </c>
      <c r="D60" s="52">
        <v>3.1903270919120508</v>
      </c>
    </row>
    <row r="61" spans="1:4" ht="15.75">
      <c r="A61" s="12"/>
      <c r="B61" s="30" t="s">
        <v>67</v>
      </c>
      <c r="C61" s="51">
        <v>78</v>
      </c>
      <c r="D61" s="52">
        <v>866.15403</v>
      </c>
    </row>
    <row r="62" spans="1:4" ht="15.75">
      <c r="A62" s="12">
        <v>19</v>
      </c>
      <c r="B62" s="17" t="s">
        <v>84</v>
      </c>
      <c r="C62" s="51"/>
      <c r="D62" s="52"/>
    </row>
    <row r="63" spans="1:4" ht="15.75">
      <c r="A63" s="12"/>
      <c r="B63" s="30" t="s">
        <v>66</v>
      </c>
      <c r="C63" s="51">
        <v>8610</v>
      </c>
      <c r="D63" s="52">
        <v>2.541850174216028</v>
      </c>
    </row>
    <row r="64" spans="1:4" ht="15.75">
      <c r="A64" s="12"/>
      <c r="B64" s="30" t="s">
        <v>67</v>
      </c>
      <c r="C64" s="51">
        <v>0</v>
      </c>
      <c r="D64" s="52">
        <v>0</v>
      </c>
    </row>
    <row r="65" spans="1:4" ht="15.75">
      <c r="A65" s="12">
        <v>20</v>
      </c>
      <c r="B65" s="17" t="s">
        <v>85</v>
      </c>
      <c r="C65" s="51"/>
      <c r="D65" s="52"/>
    </row>
    <row r="66" spans="1:4" ht="15.75">
      <c r="A66" s="12"/>
      <c r="B66" s="30" t="s">
        <v>66</v>
      </c>
      <c r="C66" s="51">
        <v>19299</v>
      </c>
      <c r="D66" s="52">
        <v>3.5732866987926837</v>
      </c>
    </row>
    <row r="67" spans="1:4" ht="15.75">
      <c r="A67" s="12"/>
      <c r="B67" s="30" t="s">
        <v>67</v>
      </c>
      <c r="C67" s="51">
        <v>27</v>
      </c>
      <c r="D67" s="52">
        <v>866.96548</v>
      </c>
    </row>
    <row r="68" spans="1:4" ht="15.75">
      <c r="A68" s="12">
        <v>21</v>
      </c>
      <c r="B68" s="17" t="s">
        <v>86</v>
      </c>
      <c r="C68" s="51"/>
      <c r="D68" s="52"/>
    </row>
    <row r="69" spans="1:4" ht="15.75">
      <c r="A69" s="12"/>
      <c r="B69" s="30" t="s">
        <v>66</v>
      </c>
      <c r="C69" s="51">
        <v>12608</v>
      </c>
      <c r="D69" s="52">
        <v>3.556665609137056</v>
      </c>
    </row>
    <row r="70" spans="1:4" ht="15.75">
      <c r="A70" s="12"/>
      <c r="B70" s="30" t="s">
        <v>67</v>
      </c>
      <c r="C70" s="51">
        <v>21</v>
      </c>
      <c r="D70" s="52">
        <v>848.28486</v>
      </c>
    </row>
    <row r="71" spans="1:4" ht="15.75">
      <c r="A71" s="12">
        <v>22</v>
      </c>
      <c r="B71" s="17" t="s">
        <v>95</v>
      </c>
      <c r="C71" s="63"/>
      <c r="D71" s="52"/>
    </row>
    <row r="72" spans="1:4" ht="15.75">
      <c r="A72" s="12"/>
      <c r="B72" s="30" t="s">
        <v>66</v>
      </c>
      <c r="C72" s="51">
        <v>39363</v>
      </c>
      <c r="D72" s="52">
        <v>3.327214389147169</v>
      </c>
    </row>
    <row r="73" spans="1:4" ht="15.75">
      <c r="A73" s="12"/>
      <c r="B73" s="30" t="s">
        <v>67</v>
      </c>
      <c r="C73" s="51">
        <v>0</v>
      </c>
      <c r="D73" s="52">
        <v>0</v>
      </c>
    </row>
    <row r="74" spans="1:4" ht="15.75">
      <c r="A74" s="12">
        <v>23</v>
      </c>
      <c r="B74" s="17" t="s">
        <v>98</v>
      </c>
      <c r="C74" s="51"/>
      <c r="D74" s="52"/>
    </row>
    <row r="75" spans="1:4" ht="15.75">
      <c r="A75" s="12"/>
      <c r="B75" s="30" t="s">
        <v>66</v>
      </c>
      <c r="C75" s="51">
        <v>20530</v>
      </c>
      <c r="D75" s="52">
        <v>7.058640038967365</v>
      </c>
    </row>
    <row r="76" spans="1:4" ht="15.75">
      <c r="A76" s="12"/>
      <c r="B76" s="30" t="s">
        <v>67</v>
      </c>
      <c r="C76" s="51">
        <v>0</v>
      </c>
      <c r="D76" s="52">
        <v>0</v>
      </c>
    </row>
    <row r="77" spans="1:4" ht="15.75">
      <c r="A77" s="12">
        <v>24</v>
      </c>
      <c r="B77" s="17" t="s">
        <v>87</v>
      </c>
      <c r="C77" s="51"/>
      <c r="D77" s="52"/>
    </row>
    <row r="78" spans="1:4" ht="15.75">
      <c r="A78" s="12"/>
      <c r="B78" s="30" t="s">
        <v>66</v>
      </c>
      <c r="C78" s="51">
        <v>8657</v>
      </c>
      <c r="D78" s="52">
        <v>2.6675799930691926</v>
      </c>
    </row>
    <row r="79" spans="1:4" ht="15.75">
      <c r="A79" s="12"/>
      <c r="B79" s="30" t="s">
        <v>67</v>
      </c>
      <c r="C79" s="51">
        <v>0</v>
      </c>
      <c r="D79" s="52">
        <v>0</v>
      </c>
    </row>
    <row r="80" spans="1:4" ht="15.75">
      <c r="A80" s="12">
        <v>25</v>
      </c>
      <c r="B80" s="17" t="s">
        <v>88</v>
      </c>
      <c r="C80" s="51"/>
      <c r="D80" s="52"/>
    </row>
    <row r="81" spans="1:4" ht="15.75">
      <c r="A81" s="12"/>
      <c r="B81" s="30" t="s">
        <v>66</v>
      </c>
      <c r="C81" s="51">
        <v>32346</v>
      </c>
      <c r="D81" s="52">
        <v>3.1790128609410746</v>
      </c>
    </row>
    <row r="82" spans="1:4" ht="15.75">
      <c r="A82" s="12"/>
      <c r="B82" s="30" t="s">
        <v>67</v>
      </c>
      <c r="C82" s="51">
        <v>43</v>
      </c>
      <c r="D82" s="52">
        <v>844.43493</v>
      </c>
    </row>
    <row r="83" spans="1:4" ht="15.75">
      <c r="A83" s="12">
        <v>26</v>
      </c>
      <c r="B83" s="17" t="s">
        <v>96</v>
      </c>
      <c r="C83" s="51"/>
      <c r="D83" s="52"/>
    </row>
    <row r="84" spans="1:4" ht="15.75">
      <c r="A84" s="21"/>
      <c r="B84" s="30" t="s">
        <v>66</v>
      </c>
      <c r="C84" s="51">
        <v>303681</v>
      </c>
      <c r="D84" s="52">
        <v>4.474145040354847</v>
      </c>
    </row>
    <row r="85" spans="1:4" ht="15.75">
      <c r="A85" s="21"/>
      <c r="B85" s="30" t="s">
        <v>67</v>
      </c>
      <c r="C85" s="51">
        <v>447.806</v>
      </c>
      <c r="D85" s="52">
        <v>891.14853</v>
      </c>
    </row>
    <row r="86" spans="1:4" ht="15.75">
      <c r="A86" s="12">
        <v>27</v>
      </c>
      <c r="B86" s="17" t="s">
        <v>99</v>
      </c>
      <c r="C86" s="51"/>
      <c r="D86" s="52"/>
    </row>
    <row r="87" spans="1:4" ht="15.75">
      <c r="A87" s="21"/>
      <c r="B87" s="30" t="s">
        <v>66</v>
      </c>
      <c r="C87" s="51">
        <v>1330</v>
      </c>
      <c r="D87" s="52">
        <v>3.2273007518796994</v>
      </c>
    </row>
    <row r="88" spans="1:4" ht="15.75">
      <c r="A88" s="21"/>
      <c r="B88" s="30" t="s">
        <v>67</v>
      </c>
      <c r="C88" s="51">
        <v>0</v>
      </c>
      <c r="D88" s="52">
        <v>0</v>
      </c>
    </row>
    <row r="89" spans="1:4" ht="15.75">
      <c r="A89" s="12">
        <v>28</v>
      </c>
      <c r="B89" s="17" t="s">
        <v>100</v>
      </c>
      <c r="C89" s="51"/>
      <c r="D89" s="52"/>
    </row>
    <row r="90" spans="1:4" ht="15.75">
      <c r="A90" s="21"/>
      <c r="B90" s="30" t="s">
        <v>66</v>
      </c>
      <c r="C90" s="51">
        <v>8466</v>
      </c>
      <c r="D90" s="52">
        <v>3.336059532246634</v>
      </c>
    </row>
    <row r="91" spans="1:4" ht="15.75">
      <c r="A91" s="21"/>
      <c r="B91" s="30" t="s">
        <v>67</v>
      </c>
      <c r="C91" s="51">
        <v>0</v>
      </c>
      <c r="D91" s="52">
        <v>0</v>
      </c>
    </row>
    <row r="92" spans="1:4" ht="15.75">
      <c r="A92" s="12">
        <v>29</v>
      </c>
      <c r="B92" s="17" t="s">
        <v>89</v>
      </c>
      <c r="C92" s="63"/>
      <c r="D92" s="66"/>
    </row>
    <row r="93" spans="1:4" ht="15.75">
      <c r="A93" s="21"/>
      <c r="B93" s="30" t="s">
        <v>66</v>
      </c>
      <c r="C93" s="63"/>
      <c r="D93" s="52"/>
    </row>
    <row r="94" spans="1:4" ht="15.75">
      <c r="A94" s="21"/>
      <c r="B94" s="30" t="s">
        <v>67</v>
      </c>
      <c r="C94" s="63"/>
      <c r="D94" s="66"/>
    </row>
    <row r="95" spans="1:4" s="19" customFormat="1" ht="15.75">
      <c r="A95" s="12">
        <v>30</v>
      </c>
      <c r="B95" s="17" t="s">
        <v>90</v>
      </c>
      <c r="C95" s="64"/>
      <c r="D95" s="65"/>
    </row>
    <row r="96" spans="1:4" ht="15.75">
      <c r="A96" s="21"/>
      <c r="B96" s="22" t="s">
        <v>66</v>
      </c>
      <c r="C96" s="51">
        <v>14960074</v>
      </c>
      <c r="D96" s="52">
        <v>3.8045836778614865</v>
      </c>
    </row>
    <row r="97" spans="1:4" ht="15.75">
      <c r="A97" s="21"/>
      <c r="B97" s="22" t="s">
        <v>67</v>
      </c>
      <c r="C97" s="63">
        <v>0</v>
      </c>
      <c r="D97" s="52">
        <v>0</v>
      </c>
    </row>
    <row r="98" spans="1:4" s="19" customFormat="1" ht="15.75">
      <c r="A98" s="12">
        <v>31</v>
      </c>
      <c r="B98" s="17" t="s">
        <v>91</v>
      </c>
      <c r="C98" s="64"/>
      <c r="D98" s="65"/>
    </row>
    <row r="99" spans="1:4" ht="15.75">
      <c r="A99" s="21"/>
      <c r="B99" s="30" t="s">
        <v>66</v>
      </c>
      <c r="C99" s="51">
        <v>14808</v>
      </c>
      <c r="D99" s="52">
        <v>3.197882901134522</v>
      </c>
    </row>
    <row r="100" spans="1:4" ht="15.75">
      <c r="A100" s="21"/>
      <c r="B100" s="30" t="s">
        <v>67</v>
      </c>
      <c r="C100" s="63">
        <v>22</v>
      </c>
      <c r="D100" s="52">
        <v>883.02759</v>
      </c>
    </row>
    <row r="101" spans="1:4" ht="15.75">
      <c r="A101" s="12">
        <v>32</v>
      </c>
      <c r="B101" s="17" t="s">
        <v>92</v>
      </c>
      <c r="C101" s="63"/>
      <c r="D101" s="52"/>
    </row>
    <row r="102" spans="1:4" ht="15.75">
      <c r="A102" s="21"/>
      <c r="B102" s="30" t="s">
        <v>66</v>
      </c>
      <c r="C102" s="51">
        <v>721563</v>
      </c>
      <c r="D102" s="52">
        <v>3.5263924840935577</v>
      </c>
    </row>
    <row r="103" spans="1:4" ht="15.75">
      <c r="A103" s="21"/>
      <c r="B103" s="30" t="s">
        <v>67</v>
      </c>
      <c r="C103" s="63">
        <v>1016.5</v>
      </c>
      <c r="D103" s="52">
        <v>1013.12</v>
      </c>
    </row>
    <row r="104" spans="1:4" ht="15.75">
      <c r="A104" s="76" t="s">
        <v>93</v>
      </c>
      <c r="B104" s="76"/>
      <c r="C104" s="67">
        <f>C9+C12+C15+C18+C21+C24+C27+C30+C33+C36+C39+C42+C45+C48+C51+C54+C57+C60+C63+C66+C69+C72+C75+C78+C81+C84+C87+C90+C96+C99+C102</f>
        <v>19763807.6</v>
      </c>
      <c r="D104" s="32"/>
    </row>
    <row r="105" spans="1:4" ht="15.75">
      <c r="A105" s="76" t="s">
        <v>94</v>
      </c>
      <c r="B105" s="76"/>
      <c r="C105" s="44">
        <f>C10+C13+C16+C19+C22+C25+C28+C31+C34+C37+C40+C43+C46+C49+C52+C55+C58+C61+C64+C67+C70+C73+C76+C79+C82+C85+C88+C91+C97+C100+C103</f>
        <v>6128.637</v>
      </c>
      <c r="D105" s="32"/>
    </row>
    <row r="108" ht="15.75">
      <c r="C108" s="45"/>
    </row>
    <row r="109" ht="15.75">
      <c r="C109" s="45"/>
    </row>
  </sheetData>
  <sheetProtection/>
  <mergeCells count="8">
    <mergeCell ref="A104:B104"/>
    <mergeCell ref="A105:B105"/>
    <mergeCell ref="B1:D1"/>
    <mergeCell ref="F1:J1"/>
    <mergeCell ref="A5:A7"/>
    <mergeCell ref="B5:B7"/>
    <mergeCell ref="C5:D5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9.140625" style="13" customWidth="1"/>
    <col min="2" max="2" width="52.140625" style="13" customWidth="1"/>
    <col min="3" max="3" width="13.28125" style="13" customWidth="1"/>
    <col min="4" max="4" width="13.8515625" style="13" customWidth="1"/>
    <col min="5" max="5" width="13.28125" style="13" customWidth="1"/>
    <col min="6" max="6" width="14.421875" style="13" customWidth="1"/>
    <col min="7" max="7" width="11.28125" style="13" customWidth="1"/>
    <col min="8" max="8" width="11.57421875" style="13" bestFit="1" customWidth="1"/>
    <col min="9" max="16384" width="9.140625" style="13" customWidth="1"/>
  </cols>
  <sheetData>
    <row r="1" spans="2:10" ht="37.5" customHeight="1">
      <c r="B1" s="77" t="s">
        <v>57</v>
      </c>
      <c r="C1" s="77"/>
      <c r="D1" s="77"/>
      <c r="F1" s="78"/>
      <c r="G1" s="78"/>
      <c r="H1" s="78"/>
      <c r="I1" s="78"/>
      <c r="J1" s="78"/>
    </row>
    <row r="2" spans="2:10" ht="15.75" customHeight="1">
      <c r="B2" s="14"/>
      <c r="C2" s="14"/>
      <c r="D2" s="14"/>
      <c r="F2" s="15"/>
      <c r="G2" s="15"/>
      <c r="H2" s="15"/>
      <c r="I2" s="15"/>
      <c r="J2" s="15"/>
    </row>
    <row r="3" spans="1:10" ht="48.75" customHeight="1">
      <c r="A3" s="81" t="s">
        <v>58</v>
      </c>
      <c r="B3" s="81"/>
      <c r="C3" s="81"/>
      <c r="D3" s="81"/>
      <c r="E3" s="9"/>
      <c r="F3" s="16"/>
      <c r="G3" s="16"/>
      <c r="H3" s="16"/>
      <c r="I3" s="16"/>
      <c r="J3" s="16"/>
    </row>
    <row r="4" spans="3:5" ht="15.75">
      <c r="C4" s="10"/>
      <c r="D4" s="10"/>
      <c r="E4" s="10"/>
    </row>
    <row r="5" spans="1:4" ht="19.5" customHeight="1">
      <c r="A5" s="79" t="s">
        <v>59</v>
      </c>
      <c r="B5" s="79" t="s">
        <v>60</v>
      </c>
      <c r="C5" s="80">
        <v>44470</v>
      </c>
      <c r="D5" s="80"/>
    </row>
    <row r="6" spans="1:4" ht="31.5">
      <c r="A6" s="79"/>
      <c r="B6" s="79"/>
      <c r="C6" s="11" t="s">
        <v>61</v>
      </c>
      <c r="D6" s="12" t="s">
        <v>62</v>
      </c>
    </row>
    <row r="7" spans="1:4" ht="15.75">
      <c r="A7" s="79"/>
      <c r="B7" s="79"/>
      <c r="C7" s="12" t="s">
        <v>63</v>
      </c>
      <c r="D7" s="12" t="s">
        <v>64</v>
      </c>
    </row>
    <row r="8" spans="1:8" s="19" customFormat="1" ht="15.75">
      <c r="A8" s="12">
        <v>1</v>
      </c>
      <c r="B8" s="17" t="s">
        <v>65</v>
      </c>
      <c r="C8" s="18"/>
      <c r="D8" s="18"/>
      <c r="H8" s="20"/>
    </row>
    <row r="9" spans="1:6" ht="15.75">
      <c r="A9" s="12"/>
      <c r="B9" s="22" t="s">
        <v>66</v>
      </c>
      <c r="C9" s="51">
        <v>120228</v>
      </c>
      <c r="D9" s="52">
        <v>7.655268656219849</v>
      </c>
      <c r="F9" s="25"/>
    </row>
    <row r="10" spans="1:4" ht="15.75">
      <c r="A10" s="12"/>
      <c r="B10" s="22" t="s">
        <v>67</v>
      </c>
      <c r="C10" s="51">
        <v>268.93</v>
      </c>
      <c r="D10" s="52">
        <v>877.81081</v>
      </c>
    </row>
    <row r="11" spans="1:4" s="19" customFormat="1" ht="15.75">
      <c r="A11" s="12">
        <v>2</v>
      </c>
      <c r="B11" s="17" t="s">
        <v>68</v>
      </c>
      <c r="C11" s="64"/>
      <c r="D11" s="65"/>
    </row>
    <row r="12" spans="1:7" ht="15.75">
      <c r="A12" s="12"/>
      <c r="B12" s="22" t="s">
        <v>66</v>
      </c>
      <c r="C12" s="51">
        <v>951197</v>
      </c>
      <c r="D12" s="52">
        <v>3.5586452858871507</v>
      </c>
      <c r="G12" s="28"/>
    </row>
    <row r="13" spans="1:5" ht="15.75">
      <c r="A13" s="12"/>
      <c r="B13" s="22" t="s">
        <v>67</v>
      </c>
      <c r="C13" s="51">
        <v>1262</v>
      </c>
      <c r="D13" s="52">
        <v>878.76121</v>
      </c>
      <c r="E13" s="29"/>
    </row>
    <row r="14" spans="1:4" s="19" customFormat="1" ht="15.75">
      <c r="A14" s="12">
        <v>3</v>
      </c>
      <c r="B14" s="17" t="s">
        <v>69</v>
      </c>
      <c r="C14" s="64"/>
      <c r="D14" s="65"/>
    </row>
    <row r="15" spans="1:4" ht="15.75">
      <c r="A15" s="12"/>
      <c r="B15" s="30" t="s">
        <v>66</v>
      </c>
      <c r="C15" s="51">
        <v>671843</v>
      </c>
      <c r="D15" s="52">
        <v>2.9421965250810085</v>
      </c>
    </row>
    <row r="16" spans="1:4" ht="15.75">
      <c r="A16" s="12"/>
      <c r="B16" s="30" t="s">
        <v>67</v>
      </c>
      <c r="C16" s="51">
        <v>765</v>
      </c>
      <c r="D16" s="52">
        <v>878.0015</v>
      </c>
    </row>
    <row r="17" spans="1:4" ht="15.75">
      <c r="A17" s="12">
        <v>4</v>
      </c>
      <c r="B17" s="46" t="s">
        <v>70</v>
      </c>
      <c r="C17" s="63"/>
      <c r="D17" s="52"/>
    </row>
    <row r="18" spans="1:4" ht="15.75">
      <c r="A18" s="12"/>
      <c r="B18" s="30" t="s">
        <v>66</v>
      </c>
      <c r="C18" s="51">
        <v>86871</v>
      </c>
      <c r="D18" s="52">
        <v>2.8931713690414522</v>
      </c>
    </row>
    <row r="19" spans="1:4" ht="15.75">
      <c r="A19" s="12"/>
      <c r="B19" s="30" t="s">
        <v>67</v>
      </c>
      <c r="C19" s="69">
        <v>16</v>
      </c>
      <c r="D19" s="50">
        <v>878.49315</v>
      </c>
    </row>
    <row r="20" spans="1:4" s="19" customFormat="1" ht="15.75">
      <c r="A20" s="12">
        <v>5</v>
      </c>
      <c r="B20" s="17" t="s">
        <v>71</v>
      </c>
      <c r="C20" s="49"/>
      <c r="D20" s="49"/>
    </row>
    <row r="21" spans="1:4" ht="15.75">
      <c r="A21" s="12"/>
      <c r="B21" s="30" t="s">
        <v>66</v>
      </c>
      <c r="C21" s="51">
        <v>8174</v>
      </c>
      <c r="D21" s="52">
        <v>2.7550391485196966</v>
      </c>
    </row>
    <row r="22" spans="1:4" ht="15.75">
      <c r="A22" s="12"/>
      <c r="B22" s="30" t="s">
        <v>67</v>
      </c>
      <c r="C22" s="69">
        <v>10.9</v>
      </c>
      <c r="D22" s="50">
        <v>878.83558</v>
      </c>
    </row>
    <row r="23" spans="1:4" ht="15.75">
      <c r="A23" s="12">
        <v>6</v>
      </c>
      <c r="B23" s="17" t="s">
        <v>72</v>
      </c>
      <c r="C23" s="64"/>
      <c r="D23" s="65"/>
    </row>
    <row r="24" spans="1:4" ht="15.75">
      <c r="A24" s="12"/>
      <c r="B24" s="30" t="s">
        <v>66</v>
      </c>
      <c r="C24" s="51">
        <v>83104</v>
      </c>
      <c r="D24" s="52">
        <v>3.1973793078552175</v>
      </c>
    </row>
    <row r="25" spans="1:6" ht="15.75">
      <c r="A25" s="12"/>
      <c r="B25" s="30" t="s">
        <v>67</v>
      </c>
      <c r="C25" s="51">
        <v>52.702</v>
      </c>
      <c r="D25" s="52">
        <v>877.70698</v>
      </c>
      <c r="F25" s="45"/>
    </row>
    <row r="26" spans="1:4" ht="15.75">
      <c r="A26" s="12">
        <v>7</v>
      </c>
      <c r="B26" s="17" t="s">
        <v>73</v>
      </c>
      <c r="C26" s="51"/>
      <c r="D26" s="52"/>
    </row>
    <row r="27" spans="1:4" ht="15.75">
      <c r="A27" s="12"/>
      <c r="B27" s="30" t="s">
        <v>66</v>
      </c>
      <c r="C27" s="51">
        <v>202883</v>
      </c>
      <c r="D27" s="52">
        <v>2.9573923887166496</v>
      </c>
    </row>
    <row r="28" spans="1:4" ht="15.75">
      <c r="A28" s="12"/>
      <c r="B28" s="30" t="s">
        <v>67</v>
      </c>
      <c r="C28" s="51">
        <v>232</v>
      </c>
      <c r="D28" s="52">
        <v>877.34193</v>
      </c>
    </row>
    <row r="29" spans="1:4" ht="15.75">
      <c r="A29" s="12">
        <v>8</v>
      </c>
      <c r="B29" s="17" t="s">
        <v>74</v>
      </c>
      <c r="C29" s="51"/>
      <c r="D29" s="52"/>
    </row>
    <row r="30" spans="1:4" ht="15.75">
      <c r="A30" s="12"/>
      <c r="B30" s="30" t="s">
        <v>66</v>
      </c>
      <c r="C30" s="51">
        <v>691196</v>
      </c>
      <c r="D30" s="52">
        <v>3.0289914004131964</v>
      </c>
    </row>
    <row r="31" spans="1:4" ht="15.75">
      <c r="A31" s="12"/>
      <c r="B31" s="30" t="s">
        <v>67</v>
      </c>
      <c r="C31" s="51">
        <v>843</v>
      </c>
      <c r="D31" s="52">
        <v>914.72853</v>
      </c>
    </row>
    <row r="32" spans="1:4" ht="15.75">
      <c r="A32" s="12">
        <v>9</v>
      </c>
      <c r="B32" s="17" t="s">
        <v>75</v>
      </c>
      <c r="C32" s="51"/>
      <c r="D32" s="52"/>
    </row>
    <row r="33" spans="1:4" ht="15.75">
      <c r="A33" s="12"/>
      <c r="B33" s="30" t="s">
        <v>66</v>
      </c>
      <c r="C33" s="51">
        <v>83529</v>
      </c>
      <c r="D33" s="52">
        <v>3.0168282871816974</v>
      </c>
    </row>
    <row r="34" spans="1:4" ht="15.75">
      <c r="A34" s="12"/>
      <c r="B34" s="30" t="s">
        <v>67</v>
      </c>
      <c r="C34" s="51">
        <v>84</v>
      </c>
      <c r="D34" s="52">
        <v>880.85203</v>
      </c>
    </row>
    <row r="35" spans="1:4" ht="15.75">
      <c r="A35" s="12">
        <v>10</v>
      </c>
      <c r="B35" s="17" t="s">
        <v>97</v>
      </c>
      <c r="C35" s="51"/>
      <c r="D35" s="52"/>
    </row>
    <row r="36" spans="1:4" ht="15.75">
      <c r="A36" s="12"/>
      <c r="B36" s="30" t="s">
        <v>66</v>
      </c>
      <c r="C36" s="51">
        <v>23495</v>
      </c>
      <c r="D36" s="52">
        <v>3.1498799744626513</v>
      </c>
    </row>
    <row r="37" spans="1:4" ht="15.75">
      <c r="A37" s="12"/>
      <c r="B37" s="30" t="s">
        <v>67</v>
      </c>
      <c r="C37" s="51">
        <v>0</v>
      </c>
      <c r="D37" s="52">
        <v>0</v>
      </c>
    </row>
    <row r="38" spans="1:4" ht="15.75">
      <c r="A38" s="12">
        <v>11</v>
      </c>
      <c r="B38" s="17" t="s">
        <v>76</v>
      </c>
      <c r="C38" s="51"/>
      <c r="D38" s="52"/>
    </row>
    <row r="39" spans="1:4" ht="15.75">
      <c r="A39" s="12"/>
      <c r="B39" s="30" t="s">
        <v>66</v>
      </c>
      <c r="C39" s="51">
        <v>23538.09</v>
      </c>
      <c r="D39" s="52">
        <v>3.0584639620292045</v>
      </c>
    </row>
    <row r="40" spans="1:4" ht="15.75">
      <c r="A40" s="12"/>
      <c r="B40" s="30" t="s">
        <v>67</v>
      </c>
      <c r="C40" s="63">
        <v>0</v>
      </c>
      <c r="D40" s="52">
        <v>0</v>
      </c>
    </row>
    <row r="41" spans="1:4" ht="15.75">
      <c r="A41" s="12">
        <v>12</v>
      </c>
      <c r="B41" s="17" t="s">
        <v>77</v>
      </c>
      <c r="C41" s="63"/>
      <c r="D41" s="52"/>
    </row>
    <row r="42" spans="1:4" ht="16.5" customHeight="1">
      <c r="A42" s="12"/>
      <c r="B42" s="30" t="s">
        <v>66</v>
      </c>
      <c r="C42" s="51">
        <v>12349</v>
      </c>
      <c r="D42" s="52">
        <v>3.4955000404891083</v>
      </c>
    </row>
    <row r="43" spans="1:4" ht="15.75">
      <c r="A43" s="12"/>
      <c r="B43" s="30" t="s">
        <v>67</v>
      </c>
      <c r="C43" s="51">
        <v>0</v>
      </c>
      <c r="D43" s="52">
        <v>0</v>
      </c>
    </row>
    <row r="44" spans="1:4" ht="15.75">
      <c r="A44" s="12">
        <v>13</v>
      </c>
      <c r="B44" s="17" t="s">
        <v>78</v>
      </c>
      <c r="C44" s="51"/>
      <c r="D44" s="52"/>
    </row>
    <row r="45" spans="1:4" ht="15.75">
      <c r="A45" s="12"/>
      <c r="B45" s="30" t="s">
        <v>66</v>
      </c>
      <c r="C45" s="51">
        <v>17595</v>
      </c>
      <c r="D45" s="52">
        <v>3.411790849673203</v>
      </c>
    </row>
    <row r="46" spans="1:4" ht="15.75">
      <c r="A46" s="12"/>
      <c r="B46" s="30" t="s">
        <v>67</v>
      </c>
      <c r="C46" s="51">
        <v>24.089</v>
      </c>
      <c r="D46" s="52">
        <v>876.72728</v>
      </c>
    </row>
    <row r="47" spans="1:4" ht="15.75">
      <c r="A47" s="12">
        <v>14</v>
      </c>
      <c r="B47" s="17" t="s">
        <v>79</v>
      </c>
      <c r="C47" s="51"/>
      <c r="D47" s="52"/>
    </row>
    <row r="48" spans="1:4" ht="15.75">
      <c r="A48" s="12"/>
      <c r="B48" s="30" t="s">
        <v>66</v>
      </c>
      <c r="C48" s="51">
        <v>17127</v>
      </c>
      <c r="D48" s="52">
        <v>3.2566065277047938</v>
      </c>
    </row>
    <row r="49" spans="1:4" ht="15.75">
      <c r="A49" s="12"/>
      <c r="B49" s="30" t="s">
        <v>67</v>
      </c>
      <c r="C49" s="51">
        <v>26</v>
      </c>
      <c r="D49" s="52">
        <v>877.82871</v>
      </c>
    </row>
    <row r="50" spans="1:4" ht="15.75">
      <c r="A50" s="12">
        <v>15</v>
      </c>
      <c r="B50" s="17" t="s">
        <v>80</v>
      </c>
      <c r="C50" s="51"/>
      <c r="D50" s="52"/>
    </row>
    <row r="51" spans="1:4" ht="15.75">
      <c r="A51" s="12"/>
      <c r="B51" s="30" t="s">
        <v>66</v>
      </c>
      <c r="C51" s="51">
        <v>14372</v>
      </c>
      <c r="D51" s="52">
        <v>3.0361313665460616</v>
      </c>
    </row>
    <row r="52" spans="1:4" ht="15.75">
      <c r="A52" s="12"/>
      <c r="B52" s="30" t="s">
        <v>67</v>
      </c>
      <c r="C52" s="51">
        <v>19.31</v>
      </c>
      <c r="D52" s="52">
        <v>877.15094</v>
      </c>
    </row>
    <row r="53" spans="1:4" ht="15.75">
      <c r="A53" s="12">
        <v>16</v>
      </c>
      <c r="B53" s="17" t="s">
        <v>81</v>
      </c>
      <c r="C53" s="63"/>
      <c r="D53" s="52"/>
    </row>
    <row r="54" spans="1:4" ht="15.75">
      <c r="A54" s="12"/>
      <c r="B54" s="30" t="s">
        <v>66</v>
      </c>
      <c r="C54" s="51">
        <v>6375</v>
      </c>
      <c r="D54" s="52">
        <v>3.2384956862745096</v>
      </c>
    </row>
    <row r="55" spans="1:4" ht="15.75">
      <c r="A55" s="12"/>
      <c r="B55" s="30" t="s">
        <v>67</v>
      </c>
      <c r="C55" s="51">
        <v>9</v>
      </c>
      <c r="D55" s="52">
        <v>877.76475</v>
      </c>
    </row>
    <row r="56" spans="1:4" ht="15.75">
      <c r="A56" s="12">
        <v>17</v>
      </c>
      <c r="B56" s="17" t="s">
        <v>82</v>
      </c>
      <c r="C56" s="51"/>
      <c r="D56" s="52"/>
    </row>
    <row r="57" spans="1:4" ht="15.75">
      <c r="A57" s="12"/>
      <c r="B57" s="30" t="s">
        <v>66</v>
      </c>
      <c r="C57" s="51">
        <v>86680</v>
      </c>
      <c r="D57" s="52">
        <v>3.0527757268112596</v>
      </c>
    </row>
    <row r="58" spans="1:4" ht="15.75">
      <c r="A58" s="12"/>
      <c r="B58" s="30" t="s">
        <v>67</v>
      </c>
      <c r="C58" s="51">
        <v>99</v>
      </c>
      <c r="D58" s="52">
        <v>886.92152</v>
      </c>
    </row>
    <row r="59" spans="1:4" ht="15.75">
      <c r="A59" s="12">
        <v>18</v>
      </c>
      <c r="B59" s="17" t="s">
        <v>83</v>
      </c>
      <c r="C59" s="51"/>
      <c r="D59" s="52"/>
    </row>
    <row r="60" spans="1:4" ht="15.75">
      <c r="A60" s="12"/>
      <c r="B60" s="30" t="s">
        <v>66</v>
      </c>
      <c r="C60" s="51">
        <v>103523</v>
      </c>
      <c r="D60" s="52">
        <v>2.990719646841765</v>
      </c>
    </row>
    <row r="61" spans="1:4" ht="15.75">
      <c r="A61" s="12"/>
      <c r="B61" s="30" t="s">
        <v>67</v>
      </c>
      <c r="C61" s="51">
        <v>85</v>
      </c>
      <c r="D61" s="52">
        <v>897.80728</v>
      </c>
    </row>
    <row r="62" spans="1:4" ht="15.75">
      <c r="A62" s="12">
        <v>19</v>
      </c>
      <c r="B62" s="17" t="s">
        <v>84</v>
      </c>
      <c r="C62" s="51"/>
      <c r="D62" s="52"/>
    </row>
    <row r="63" spans="1:4" ht="15.75">
      <c r="A63" s="12"/>
      <c r="B63" s="30" t="s">
        <v>66</v>
      </c>
      <c r="C63" s="51">
        <v>10616</v>
      </c>
      <c r="D63" s="52">
        <v>2.5412198568198945</v>
      </c>
    </row>
    <row r="64" spans="1:4" ht="15.75">
      <c r="A64" s="12"/>
      <c r="B64" s="30" t="s">
        <v>67</v>
      </c>
      <c r="C64" s="51">
        <v>0</v>
      </c>
      <c r="D64" s="52">
        <v>0</v>
      </c>
    </row>
    <row r="65" spans="1:4" ht="15.75">
      <c r="A65" s="12">
        <v>20</v>
      </c>
      <c r="B65" s="17" t="s">
        <v>85</v>
      </c>
      <c r="C65" s="51"/>
      <c r="D65" s="52"/>
    </row>
    <row r="66" spans="1:4" ht="15.75">
      <c r="A66" s="12"/>
      <c r="B66" s="30" t="s">
        <v>66</v>
      </c>
      <c r="C66" s="51">
        <v>48626</v>
      </c>
      <c r="D66" s="52">
        <v>3.525589807921688</v>
      </c>
    </row>
    <row r="67" spans="1:4" ht="15.75">
      <c r="A67" s="12"/>
      <c r="B67" s="30" t="s">
        <v>67</v>
      </c>
      <c r="C67" s="51">
        <v>31</v>
      </c>
      <c r="D67" s="52">
        <v>896.27135</v>
      </c>
    </row>
    <row r="68" spans="1:4" ht="15.75">
      <c r="A68" s="12">
        <v>21</v>
      </c>
      <c r="B68" s="17" t="s">
        <v>86</v>
      </c>
      <c r="C68" s="51"/>
      <c r="D68" s="52"/>
    </row>
    <row r="69" spans="1:4" ht="15.75">
      <c r="A69" s="12"/>
      <c r="B69" s="30" t="s">
        <v>66</v>
      </c>
      <c r="C69" s="51">
        <v>15384</v>
      </c>
      <c r="D69" s="52">
        <v>3.3533762350494016</v>
      </c>
    </row>
    <row r="70" spans="1:4" ht="15.75">
      <c r="A70" s="12"/>
      <c r="B70" s="30" t="s">
        <v>67</v>
      </c>
      <c r="C70" s="51">
        <v>24</v>
      </c>
      <c r="D70" s="52">
        <v>877.28468</v>
      </c>
    </row>
    <row r="71" spans="1:4" ht="15.75">
      <c r="A71" s="12">
        <v>22</v>
      </c>
      <c r="B71" s="17" t="s">
        <v>95</v>
      </c>
      <c r="C71" s="63"/>
      <c r="D71" s="52"/>
    </row>
    <row r="72" spans="1:4" ht="15.75">
      <c r="A72" s="12"/>
      <c r="B72" s="30" t="s">
        <v>66</v>
      </c>
      <c r="C72" s="51">
        <v>41906</v>
      </c>
      <c r="D72" s="52">
        <v>3.256014413210519</v>
      </c>
    </row>
    <row r="73" spans="1:4" ht="15.75">
      <c r="A73" s="12"/>
      <c r="B73" s="30" t="s">
        <v>67</v>
      </c>
      <c r="C73" s="51">
        <v>34.144</v>
      </c>
      <c r="D73" s="52">
        <v>879.55937</v>
      </c>
    </row>
    <row r="74" spans="1:4" ht="15.75">
      <c r="A74" s="12">
        <v>23</v>
      </c>
      <c r="B74" s="17" t="s">
        <v>98</v>
      </c>
      <c r="C74" s="51"/>
      <c r="D74" s="52"/>
    </row>
    <row r="75" spans="1:4" ht="15.75">
      <c r="A75" s="12"/>
      <c r="B75" s="30" t="s">
        <v>66</v>
      </c>
      <c r="C75" s="51">
        <v>15409</v>
      </c>
      <c r="D75" s="52">
        <v>6.727960282951522</v>
      </c>
    </row>
    <row r="76" spans="1:4" ht="15.75">
      <c r="A76" s="12"/>
      <c r="B76" s="30" t="s">
        <v>67</v>
      </c>
      <c r="C76" s="51">
        <v>0</v>
      </c>
      <c r="D76" s="52">
        <v>0</v>
      </c>
    </row>
    <row r="77" spans="1:4" ht="15.75">
      <c r="A77" s="12">
        <v>24</v>
      </c>
      <c r="B77" s="17" t="s">
        <v>87</v>
      </c>
      <c r="C77" s="51"/>
      <c r="D77" s="52"/>
    </row>
    <row r="78" spans="1:4" ht="15.75">
      <c r="A78" s="12"/>
      <c r="B78" s="30" t="s">
        <v>66</v>
      </c>
      <c r="C78" s="51">
        <v>17101</v>
      </c>
      <c r="D78" s="52">
        <v>2.775230103502719</v>
      </c>
    </row>
    <row r="79" spans="1:4" ht="15.75">
      <c r="A79" s="12"/>
      <c r="B79" s="30" t="s">
        <v>67</v>
      </c>
      <c r="C79" s="51">
        <v>0</v>
      </c>
      <c r="D79" s="52">
        <v>0</v>
      </c>
    </row>
    <row r="80" spans="1:4" ht="15.75">
      <c r="A80" s="12">
        <v>25</v>
      </c>
      <c r="B80" s="17" t="s">
        <v>88</v>
      </c>
      <c r="C80" s="51"/>
      <c r="D80" s="52"/>
    </row>
    <row r="81" spans="1:4" ht="15.75">
      <c r="A81" s="12"/>
      <c r="B81" s="30" t="s">
        <v>66</v>
      </c>
      <c r="C81" s="51">
        <v>41885</v>
      </c>
      <c r="D81" s="52">
        <v>3.1124061119732604</v>
      </c>
    </row>
    <row r="82" spans="1:4" ht="15.75">
      <c r="A82" s="12"/>
      <c r="B82" s="30" t="s">
        <v>67</v>
      </c>
      <c r="C82" s="51">
        <v>57</v>
      </c>
      <c r="D82" s="52">
        <v>877.60405</v>
      </c>
    </row>
    <row r="83" spans="1:4" ht="15.75">
      <c r="A83" s="12">
        <v>26</v>
      </c>
      <c r="B83" s="17" t="s">
        <v>96</v>
      </c>
      <c r="C83" s="51"/>
      <c r="D83" s="52"/>
    </row>
    <row r="84" spans="1:4" ht="15.75">
      <c r="A84" s="21"/>
      <c r="B84" s="30" t="s">
        <v>66</v>
      </c>
      <c r="C84" s="51">
        <v>268082</v>
      </c>
      <c r="D84" s="52">
        <v>3.986631814146418</v>
      </c>
    </row>
    <row r="85" spans="1:4" ht="15.75">
      <c r="A85" s="21"/>
      <c r="B85" s="30" t="s">
        <v>67</v>
      </c>
      <c r="C85" s="51">
        <v>448.942</v>
      </c>
      <c r="D85" s="52">
        <v>877.78241</v>
      </c>
    </row>
    <row r="86" spans="1:4" ht="15.75">
      <c r="A86" s="12">
        <v>27</v>
      </c>
      <c r="B86" s="17" t="s">
        <v>99</v>
      </c>
      <c r="C86" s="51"/>
      <c r="D86" s="52"/>
    </row>
    <row r="87" spans="1:4" ht="15.75">
      <c r="A87" s="21"/>
      <c r="B87" s="30" t="s">
        <v>66</v>
      </c>
      <c r="C87" s="51">
        <v>1767</v>
      </c>
      <c r="D87" s="52">
        <v>2.974827391058291</v>
      </c>
    </row>
    <row r="88" spans="1:4" ht="15.75">
      <c r="A88" s="21"/>
      <c r="B88" s="30" t="s">
        <v>67</v>
      </c>
      <c r="C88" s="51">
        <v>0</v>
      </c>
      <c r="D88" s="52">
        <v>0</v>
      </c>
    </row>
    <row r="89" spans="1:4" ht="15.75">
      <c r="A89" s="12">
        <v>28</v>
      </c>
      <c r="B89" s="17" t="s">
        <v>100</v>
      </c>
      <c r="C89" s="51"/>
      <c r="D89" s="52"/>
    </row>
    <row r="90" spans="1:4" ht="15.75">
      <c r="A90" s="21"/>
      <c r="B90" s="30" t="s">
        <v>66</v>
      </c>
      <c r="C90" s="51">
        <v>10522</v>
      </c>
      <c r="D90" s="52">
        <v>3.1656595704238737</v>
      </c>
    </row>
    <row r="91" spans="1:4" ht="15.75">
      <c r="A91" s="21"/>
      <c r="B91" s="30" t="s">
        <v>67</v>
      </c>
      <c r="C91" s="51">
        <v>0</v>
      </c>
      <c r="D91" s="52">
        <v>0</v>
      </c>
    </row>
    <row r="92" spans="1:4" ht="15.75">
      <c r="A92" s="12">
        <v>29</v>
      </c>
      <c r="B92" s="17" t="s">
        <v>89</v>
      </c>
      <c r="C92" s="63"/>
      <c r="D92" s="66"/>
    </row>
    <row r="93" spans="1:4" ht="15.75">
      <c r="A93" s="21"/>
      <c r="B93" s="30" t="s">
        <v>66</v>
      </c>
      <c r="C93" s="63"/>
      <c r="D93" s="52"/>
    </row>
    <row r="94" spans="1:4" ht="15.75">
      <c r="A94" s="21"/>
      <c r="B94" s="30" t="s">
        <v>67</v>
      </c>
      <c r="C94" s="63"/>
      <c r="D94" s="66"/>
    </row>
    <row r="95" spans="1:4" s="19" customFormat="1" ht="15.75">
      <c r="A95" s="12">
        <v>30</v>
      </c>
      <c r="B95" s="17" t="s">
        <v>90</v>
      </c>
      <c r="C95" s="64"/>
      <c r="D95" s="65"/>
    </row>
    <row r="96" spans="1:4" ht="15.75">
      <c r="A96" s="21"/>
      <c r="B96" s="22" t="s">
        <v>66</v>
      </c>
      <c r="C96" s="51">
        <v>12073039</v>
      </c>
      <c r="D96" s="52">
        <v>3.828312871349128</v>
      </c>
    </row>
    <row r="97" spans="1:4" ht="15.75">
      <c r="A97" s="21"/>
      <c r="B97" s="22" t="s">
        <v>67</v>
      </c>
      <c r="C97" s="63">
        <v>0</v>
      </c>
      <c r="D97" s="52">
        <v>0</v>
      </c>
    </row>
    <row r="98" spans="1:4" s="19" customFormat="1" ht="15.75">
      <c r="A98" s="12">
        <v>31</v>
      </c>
      <c r="B98" s="17" t="s">
        <v>91</v>
      </c>
      <c r="C98" s="64"/>
      <c r="D98" s="65"/>
    </row>
    <row r="99" spans="1:4" ht="15.75">
      <c r="A99" s="21"/>
      <c r="B99" s="30" t="s">
        <v>66</v>
      </c>
      <c r="C99" s="51">
        <v>17588</v>
      </c>
      <c r="D99" s="52">
        <v>3.1106783033886742</v>
      </c>
    </row>
    <row r="100" spans="1:4" ht="15.75">
      <c r="A100" s="21"/>
      <c r="B100" s="30" t="s">
        <v>67</v>
      </c>
      <c r="C100" s="51">
        <v>27</v>
      </c>
      <c r="D100" s="52">
        <v>914.72853</v>
      </c>
    </row>
    <row r="101" spans="1:4" ht="15.75">
      <c r="A101" s="12">
        <v>32</v>
      </c>
      <c r="B101" s="17" t="s">
        <v>92</v>
      </c>
      <c r="C101" s="63"/>
      <c r="D101" s="52"/>
    </row>
    <row r="102" spans="1:4" ht="15.75">
      <c r="A102" s="21"/>
      <c r="B102" s="30" t="s">
        <v>66</v>
      </c>
      <c r="C102" s="51">
        <v>722118</v>
      </c>
      <c r="D102" s="52">
        <v>3.5186427010543984</v>
      </c>
    </row>
    <row r="103" spans="1:4" ht="15.75">
      <c r="A103" s="21"/>
      <c r="B103" s="30" t="s">
        <v>67</v>
      </c>
      <c r="C103" s="51">
        <v>1046</v>
      </c>
      <c r="D103" s="52">
        <v>1053.37</v>
      </c>
    </row>
    <row r="104" spans="1:4" ht="15.75">
      <c r="A104" s="76" t="s">
        <v>93</v>
      </c>
      <c r="B104" s="76"/>
      <c r="C104" s="67">
        <f>C9+C12+C15+C18+C21+C24+C27+C30+C33+C36+C39+C42+C45+C48+C51+C54+C57+C60+C63+C66+C69+C72+C75+C78+C81+C84+C87+C90+C96+C99+C102</f>
        <v>16488122.09</v>
      </c>
      <c r="D104" s="32"/>
    </row>
    <row r="105" spans="1:4" ht="15.75">
      <c r="A105" s="76" t="s">
        <v>94</v>
      </c>
      <c r="B105" s="76"/>
      <c r="C105" s="44">
        <f>C10+C13+C16+C19+C22+C25+C28+C31+C34+C37+C40+C43+C46+C49+C52+C55+C58+C61+C64+C67+C70+C73+C76+C79+C82+C85+C88+C91+C97+C100+C103</f>
        <v>5465.017</v>
      </c>
      <c r="D105" s="32"/>
    </row>
    <row r="108" ht="15.75">
      <c r="C108" s="45"/>
    </row>
    <row r="109" ht="15.75">
      <c r="C109" s="45"/>
    </row>
  </sheetData>
  <sheetProtection/>
  <mergeCells count="8">
    <mergeCell ref="A104:B104"/>
    <mergeCell ref="A105:B105"/>
    <mergeCell ref="A3:D3"/>
    <mergeCell ref="B1:D1"/>
    <mergeCell ref="F1:J1"/>
    <mergeCell ref="A5:A7"/>
    <mergeCell ref="B5:B7"/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8"/>
  <sheetViews>
    <sheetView tabSelected="1" zoomScale="60" zoomScaleNormal="6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5" sqref="C5:C7"/>
    </sheetView>
  </sheetViews>
  <sheetFormatPr defaultColWidth="29.421875" defaultRowHeight="13.5" customHeight="1"/>
  <cols>
    <col min="1" max="1" width="12.8515625" style="13" customWidth="1"/>
    <col min="2" max="2" width="15.140625" style="13" customWidth="1"/>
    <col min="3" max="3" width="26.28125" style="13" customWidth="1"/>
    <col min="4" max="4" width="21.7109375" style="13" customWidth="1"/>
    <col min="5" max="5" width="27.7109375" style="13" customWidth="1"/>
    <col min="6" max="6" width="20.7109375" style="13" bestFit="1" customWidth="1"/>
    <col min="7" max="7" width="27.7109375" style="13" customWidth="1"/>
    <col min="8" max="8" width="18.00390625" style="13" bestFit="1" customWidth="1"/>
    <col min="9" max="9" width="27.7109375" style="13" customWidth="1"/>
    <col min="10" max="10" width="22.8515625" style="13" bestFit="1" customWidth="1"/>
    <col min="11" max="11" width="27.7109375" style="13" customWidth="1"/>
    <col min="12" max="12" width="20.7109375" style="13" customWidth="1"/>
    <col min="13" max="13" width="31.28125" style="13" customWidth="1"/>
    <col min="14" max="14" width="22.7109375" style="13" bestFit="1" customWidth="1"/>
    <col min="15" max="15" width="27.7109375" style="13" customWidth="1"/>
    <col min="16" max="16" width="18.7109375" style="13" bestFit="1" customWidth="1"/>
    <col min="17" max="17" width="27.7109375" style="13" customWidth="1"/>
    <col min="18" max="18" width="19.421875" style="13" bestFit="1" customWidth="1"/>
    <col min="19" max="19" width="27.7109375" style="13" customWidth="1"/>
    <col min="20" max="20" width="20.8515625" style="13" bestFit="1" customWidth="1"/>
    <col min="21" max="21" width="27.7109375" style="13" customWidth="1"/>
    <col min="22" max="22" width="21.421875" style="13" bestFit="1" customWidth="1"/>
    <col min="23" max="23" width="27.7109375" style="13" customWidth="1"/>
    <col min="24" max="24" width="24.28125" style="13" bestFit="1" customWidth="1"/>
    <col min="25" max="25" width="27.7109375" style="13" customWidth="1"/>
    <col min="26" max="26" width="18.8515625" style="13" customWidth="1"/>
    <col min="27" max="27" width="27.7109375" style="13" customWidth="1"/>
    <col min="28" max="28" width="17.8515625" style="13" bestFit="1" customWidth="1"/>
    <col min="29" max="29" width="27.7109375" style="13" customWidth="1"/>
    <col min="30" max="30" width="17.7109375" style="13" bestFit="1" customWidth="1"/>
    <col min="31" max="31" width="27.7109375" style="13" customWidth="1"/>
    <col min="32" max="32" width="24.28125" style="13" bestFit="1" customWidth="1"/>
    <col min="33" max="33" width="27.7109375" style="13" customWidth="1"/>
    <col min="34" max="34" width="17.00390625" style="13" bestFit="1" customWidth="1"/>
    <col min="35" max="35" width="27.7109375" style="13" customWidth="1"/>
    <col min="36" max="36" width="23.28125" style="13" bestFit="1" customWidth="1"/>
    <col min="37" max="37" width="27.7109375" style="13" customWidth="1"/>
    <col min="38" max="38" width="20.00390625" style="13" bestFit="1" customWidth="1"/>
    <col min="39" max="39" width="27.7109375" style="13" customWidth="1"/>
    <col min="40" max="40" width="20.00390625" style="13" customWidth="1"/>
    <col min="41" max="41" width="27.7109375" style="13" customWidth="1"/>
    <col min="42" max="42" width="20.00390625" style="13" customWidth="1"/>
    <col min="43" max="43" width="27.7109375" style="13" customWidth="1"/>
    <col min="44" max="16384" width="9.140625" style="13" customWidth="1"/>
  </cols>
  <sheetData>
    <row r="1" spans="4:43" ht="15.75">
      <c r="D1" s="75"/>
      <c r="E1" s="75"/>
      <c r="AQ1" s="61" t="s">
        <v>101</v>
      </c>
    </row>
    <row r="3" spans="1:43" s="33" customFormat="1" ht="24" customHeight="1">
      <c r="A3" s="86" t="s">
        <v>102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1:42" ht="16.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AN4" s="33"/>
      <c r="AO4" s="33"/>
      <c r="AP4" s="33"/>
    </row>
    <row r="5" spans="1:43" ht="15" customHeight="1">
      <c r="A5" s="84" t="s">
        <v>103</v>
      </c>
      <c r="B5" s="84" t="s">
        <v>104</v>
      </c>
      <c r="C5" s="85" t="s">
        <v>105</v>
      </c>
      <c r="D5" s="84" t="s">
        <v>106</v>
      </c>
      <c r="E5" s="84"/>
      <c r="F5" s="83" t="s">
        <v>106</v>
      </c>
      <c r="G5" s="83"/>
      <c r="H5" s="83" t="s">
        <v>106</v>
      </c>
      <c r="I5" s="83"/>
      <c r="J5" s="83" t="s">
        <v>106</v>
      </c>
      <c r="K5" s="83"/>
      <c r="L5" s="83" t="s">
        <v>106</v>
      </c>
      <c r="M5" s="83"/>
      <c r="N5" s="82" t="s">
        <v>106</v>
      </c>
      <c r="O5" s="82"/>
      <c r="P5" s="82" t="s">
        <v>106</v>
      </c>
      <c r="Q5" s="82"/>
      <c r="R5" s="82" t="s">
        <v>106</v>
      </c>
      <c r="S5" s="82"/>
      <c r="T5" s="82" t="s">
        <v>106</v>
      </c>
      <c r="U5" s="82"/>
      <c r="V5" s="82" t="s">
        <v>106</v>
      </c>
      <c r="W5" s="82"/>
      <c r="X5" s="82" t="s">
        <v>106</v>
      </c>
      <c r="Y5" s="82"/>
      <c r="Z5" s="82" t="s">
        <v>106</v>
      </c>
      <c r="AA5" s="82"/>
      <c r="AB5" s="82" t="s">
        <v>106</v>
      </c>
      <c r="AC5" s="82"/>
      <c r="AD5" s="82" t="s">
        <v>106</v>
      </c>
      <c r="AE5" s="82"/>
      <c r="AF5" s="82" t="s">
        <v>106</v>
      </c>
      <c r="AG5" s="82"/>
      <c r="AH5" s="82" t="s">
        <v>106</v>
      </c>
      <c r="AI5" s="82"/>
      <c r="AJ5" s="82" t="s">
        <v>106</v>
      </c>
      <c r="AK5" s="82"/>
      <c r="AL5" s="82" t="s">
        <v>106</v>
      </c>
      <c r="AM5" s="82"/>
      <c r="AN5" s="82" t="s">
        <v>106</v>
      </c>
      <c r="AO5" s="82"/>
      <c r="AP5" s="82" t="s">
        <v>106</v>
      </c>
      <c r="AQ5" s="82"/>
    </row>
    <row r="6" spans="1:43" ht="22.5" customHeight="1">
      <c r="A6" s="84"/>
      <c r="B6" s="84"/>
      <c r="C6" s="85"/>
      <c r="D6" s="84" t="s">
        <v>107</v>
      </c>
      <c r="E6" s="84"/>
      <c r="F6" s="84" t="s">
        <v>108</v>
      </c>
      <c r="G6" s="84"/>
      <c r="H6" s="84" t="s">
        <v>109</v>
      </c>
      <c r="I6" s="84"/>
      <c r="J6" s="84" t="s">
        <v>110</v>
      </c>
      <c r="K6" s="84"/>
      <c r="L6" s="84" t="s">
        <v>111</v>
      </c>
      <c r="M6" s="84"/>
      <c r="N6" s="79" t="s">
        <v>112</v>
      </c>
      <c r="O6" s="79"/>
      <c r="P6" s="79" t="s">
        <v>113</v>
      </c>
      <c r="Q6" s="79"/>
      <c r="R6" s="79" t="s">
        <v>114</v>
      </c>
      <c r="S6" s="79"/>
      <c r="T6" s="79" t="s">
        <v>115</v>
      </c>
      <c r="U6" s="79"/>
      <c r="V6" s="79" t="s">
        <v>116</v>
      </c>
      <c r="W6" s="79"/>
      <c r="X6" s="79" t="s">
        <v>117</v>
      </c>
      <c r="Y6" s="79"/>
      <c r="Z6" s="79" t="s">
        <v>118</v>
      </c>
      <c r="AA6" s="79"/>
      <c r="AB6" s="79" t="s">
        <v>119</v>
      </c>
      <c r="AC6" s="79"/>
      <c r="AD6" s="79" t="s">
        <v>120</v>
      </c>
      <c r="AE6" s="79"/>
      <c r="AF6" s="79" t="s">
        <v>121</v>
      </c>
      <c r="AG6" s="79"/>
      <c r="AH6" s="79" t="s">
        <v>122</v>
      </c>
      <c r="AI6" s="79"/>
      <c r="AJ6" s="79" t="s">
        <v>123</v>
      </c>
      <c r="AK6" s="79"/>
      <c r="AL6" s="79" t="s">
        <v>124</v>
      </c>
      <c r="AM6" s="79"/>
      <c r="AN6" s="79" t="s">
        <v>125</v>
      </c>
      <c r="AO6" s="79"/>
      <c r="AP6" s="79" t="s">
        <v>126</v>
      </c>
      <c r="AQ6" s="79"/>
    </row>
    <row r="7" spans="1:43" s="33" customFormat="1" ht="74.25" customHeight="1">
      <c r="A7" s="84"/>
      <c r="B7" s="84"/>
      <c r="C7" s="85"/>
      <c r="D7" s="37" t="s">
        <v>127</v>
      </c>
      <c r="E7" s="38" t="s">
        <v>105</v>
      </c>
      <c r="F7" s="37" t="s">
        <v>127</v>
      </c>
      <c r="G7" s="38" t="s">
        <v>105</v>
      </c>
      <c r="H7" s="37" t="s">
        <v>127</v>
      </c>
      <c r="I7" s="38" t="s">
        <v>105</v>
      </c>
      <c r="J7" s="37" t="s">
        <v>127</v>
      </c>
      <c r="K7" s="38" t="s">
        <v>105</v>
      </c>
      <c r="L7" s="37" t="s">
        <v>127</v>
      </c>
      <c r="M7" s="38" t="s">
        <v>105</v>
      </c>
      <c r="N7" s="37" t="s">
        <v>127</v>
      </c>
      <c r="O7" s="38" t="s">
        <v>105</v>
      </c>
      <c r="P7" s="37" t="s">
        <v>127</v>
      </c>
      <c r="Q7" s="38" t="s">
        <v>105</v>
      </c>
      <c r="R7" s="37" t="s">
        <v>127</v>
      </c>
      <c r="S7" s="38" t="s">
        <v>105</v>
      </c>
      <c r="T7" s="37" t="s">
        <v>127</v>
      </c>
      <c r="U7" s="38" t="s">
        <v>105</v>
      </c>
      <c r="V7" s="37" t="s">
        <v>127</v>
      </c>
      <c r="W7" s="38" t="s">
        <v>105</v>
      </c>
      <c r="X7" s="37" t="s">
        <v>127</v>
      </c>
      <c r="Y7" s="38" t="s">
        <v>105</v>
      </c>
      <c r="Z7" s="37" t="s">
        <v>127</v>
      </c>
      <c r="AA7" s="38" t="s">
        <v>105</v>
      </c>
      <c r="AB7" s="37" t="s">
        <v>127</v>
      </c>
      <c r="AC7" s="38" t="s">
        <v>105</v>
      </c>
      <c r="AD7" s="37" t="s">
        <v>127</v>
      </c>
      <c r="AE7" s="38" t="s">
        <v>105</v>
      </c>
      <c r="AF7" s="37" t="s">
        <v>127</v>
      </c>
      <c r="AG7" s="38" t="s">
        <v>105</v>
      </c>
      <c r="AH7" s="37" t="s">
        <v>127</v>
      </c>
      <c r="AI7" s="38" t="s">
        <v>105</v>
      </c>
      <c r="AJ7" s="37" t="s">
        <v>127</v>
      </c>
      <c r="AK7" s="38" t="s">
        <v>105</v>
      </c>
      <c r="AL7" s="37" t="s">
        <v>127</v>
      </c>
      <c r="AM7" s="38" t="s">
        <v>105</v>
      </c>
      <c r="AN7" s="37" t="s">
        <v>127</v>
      </c>
      <c r="AO7" s="38" t="s">
        <v>105</v>
      </c>
      <c r="AP7" s="37" t="s">
        <v>127</v>
      </c>
      <c r="AQ7" s="38" t="s">
        <v>105</v>
      </c>
    </row>
    <row r="8" spans="1:43" ht="15.75" customHeight="1">
      <c r="A8" s="39" t="s">
        <v>128</v>
      </c>
      <c r="B8" s="34">
        <f aca="true" t="shared" si="0" ref="B8:B13">SUM(C8:AM8)-E8-C8</f>
        <v>19682893.87</v>
      </c>
      <c r="C8" s="34">
        <f aca="true" t="shared" si="1" ref="C8:C13">E8</f>
        <v>113</v>
      </c>
      <c r="D8" s="34">
        <v>16454071.870000001</v>
      </c>
      <c r="E8" s="34">
        <v>113</v>
      </c>
      <c r="F8" s="34">
        <v>883407</v>
      </c>
      <c r="G8" s="34" t="s">
        <v>35</v>
      </c>
      <c r="H8" s="34">
        <v>114948</v>
      </c>
      <c r="I8" s="34" t="s">
        <v>35</v>
      </c>
      <c r="J8" s="34">
        <v>228764</v>
      </c>
      <c r="K8" s="34" t="s">
        <v>35</v>
      </c>
      <c r="L8" s="34">
        <v>591238</v>
      </c>
      <c r="M8" s="34" t="s">
        <v>35</v>
      </c>
      <c r="N8" s="34">
        <v>33889</v>
      </c>
      <c r="O8" s="34" t="s">
        <v>35</v>
      </c>
      <c r="P8" s="34">
        <v>56194</v>
      </c>
      <c r="Q8" s="34" t="s">
        <v>35</v>
      </c>
      <c r="R8" s="34">
        <v>690863</v>
      </c>
      <c r="S8" s="34" t="s">
        <v>35</v>
      </c>
      <c r="T8" s="34">
        <v>77101</v>
      </c>
      <c r="U8" s="34" t="s">
        <v>35</v>
      </c>
      <c r="V8" s="34">
        <v>97541</v>
      </c>
      <c r="W8" s="34" t="s">
        <v>35</v>
      </c>
      <c r="X8" s="34">
        <v>19263</v>
      </c>
      <c r="Y8" s="34" t="s">
        <v>35</v>
      </c>
      <c r="Z8" s="34">
        <v>31638</v>
      </c>
      <c r="AA8" s="34" t="s">
        <v>35</v>
      </c>
      <c r="AB8" s="34">
        <v>22212</v>
      </c>
      <c r="AC8" s="34" t="s">
        <v>35</v>
      </c>
      <c r="AD8" s="34">
        <v>23407</v>
      </c>
      <c r="AE8" s="34" t="s">
        <v>35</v>
      </c>
      <c r="AF8" s="34">
        <v>18562</v>
      </c>
      <c r="AG8" s="34" t="s">
        <v>35</v>
      </c>
      <c r="AH8" s="34">
        <v>26034</v>
      </c>
      <c r="AI8" s="34" t="s">
        <v>35</v>
      </c>
      <c r="AJ8" s="34">
        <v>70383</v>
      </c>
      <c r="AK8" s="34" t="s">
        <v>35</v>
      </c>
      <c r="AL8" s="34">
        <v>243378</v>
      </c>
      <c r="AM8" s="34" t="s">
        <v>35</v>
      </c>
      <c r="AN8" s="34" t="s">
        <v>35</v>
      </c>
      <c r="AO8" s="34" t="s">
        <v>35</v>
      </c>
      <c r="AP8" s="34" t="s">
        <v>35</v>
      </c>
      <c r="AQ8" s="34" t="s">
        <v>35</v>
      </c>
    </row>
    <row r="9" spans="1:43" s="33" customFormat="1" ht="15.75" customHeight="1">
      <c r="A9" s="39" t="s">
        <v>129</v>
      </c>
      <c r="B9" s="34">
        <f t="shared" si="0"/>
        <v>18789861.2</v>
      </c>
      <c r="C9" s="34">
        <f t="shared" si="1"/>
        <v>95</v>
      </c>
      <c r="D9" s="34">
        <v>15202537.2</v>
      </c>
      <c r="E9" s="34">
        <v>95</v>
      </c>
      <c r="F9" s="34">
        <v>988143</v>
      </c>
      <c r="G9" s="34" t="s">
        <v>35</v>
      </c>
      <c r="H9" s="34">
        <v>110735</v>
      </c>
      <c r="I9" s="34" t="s">
        <v>35</v>
      </c>
      <c r="J9" s="34">
        <v>249844</v>
      </c>
      <c r="K9" s="34" t="s">
        <v>35</v>
      </c>
      <c r="L9" s="34">
        <v>803827</v>
      </c>
      <c r="M9" s="34" t="s">
        <v>35</v>
      </c>
      <c r="N9" s="34">
        <v>32434</v>
      </c>
      <c r="O9" s="34" t="s">
        <v>35</v>
      </c>
      <c r="P9" s="34">
        <v>50140</v>
      </c>
      <c r="Q9" s="34" t="s">
        <v>35</v>
      </c>
      <c r="R9" s="34">
        <v>751669</v>
      </c>
      <c r="S9" s="34" t="s">
        <v>35</v>
      </c>
      <c r="T9" s="34">
        <v>75972</v>
      </c>
      <c r="U9" s="34" t="s">
        <v>35</v>
      </c>
      <c r="V9" s="34">
        <v>96672</v>
      </c>
      <c r="W9" s="34" t="s">
        <v>35</v>
      </c>
      <c r="X9" s="34">
        <v>15195</v>
      </c>
      <c r="Y9" s="34" t="s">
        <v>35</v>
      </c>
      <c r="Z9" s="34">
        <v>29611</v>
      </c>
      <c r="AA9" s="34" t="s">
        <v>35</v>
      </c>
      <c r="AB9" s="34">
        <v>20651</v>
      </c>
      <c r="AC9" s="34" t="s">
        <v>35</v>
      </c>
      <c r="AD9" s="34">
        <v>25066</v>
      </c>
      <c r="AE9" s="34" t="s">
        <v>35</v>
      </c>
      <c r="AF9" s="34">
        <v>17518</v>
      </c>
      <c r="AG9" s="34" t="s">
        <v>35</v>
      </c>
      <c r="AH9" s="34">
        <v>21749</v>
      </c>
      <c r="AI9" s="34" t="s">
        <v>35</v>
      </c>
      <c r="AJ9" s="34">
        <v>63231</v>
      </c>
      <c r="AK9" s="34" t="s">
        <v>35</v>
      </c>
      <c r="AL9" s="34">
        <v>234867</v>
      </c>
      <c r="AM9" s="34" t="s">
        <v>35</v>
      </c>
      <c r="AN9" s="34" t="s">
        <v>35</v>
      </c>
      <c r="AO9" s="34" t="s">
        <v>35</v>
      </c>
      <c r="AP9" s="34" t="s">
        <v>35</v>
      </c>
      <c r="AQ9" s="34" t="s">
        <v>35</v>
      </c>
    </row>
    <row r="10" spans="1:43" s="33" customFormat="1" ht="15.75" customHeight="1">
      <c r="A10" s="39" t="s">
        <v>130</v>
      </c>
      <c r="B10" s="34">
        <f t="shared" si="0"/>
        <v>20656056.74</v>
      </c>
      <c r="C10" s="34">
        <f t="shared" si="1"/>
        <v>97</v>
      </c>
      <c r="D10" s="34">
        <v>17061666.74</v>
      </c>
      <c r="E10" s="34">
        <v>97</v>
      </c>
      <c r="F10" s="34">
        <v>926870</v>
      </c>
      <c r="G10" s="34" t="s">
        <v>35</v>
      </c>
      <c r="H10" s="34">
        <v>98529</v>
      </c>
      <c r="I10" s="34" t="s">
        <v>35</v>
      </c>
      <c r="J10" s="34">
        <v>222369</v>
      </c>
      <c r="K10" s="34" t="s">
        <v>35</v>
      </c>
      <c r="L10" s="34">
        <v>708106</v>
      </c>
      <c r="M10" s="34" t="s">
        <v>35</v>
      </c>
      <c r="N10" s="34">
        <v>24793</v>
      </c>
      <c r="O10" s="34" t="s">
        <v>35</v>
      </c>
      <c r="P10" s="34">
        <v>42533</v>
      </c>
      <c r="Q10" s="34" t="s">
        <v>35</v>
      </c>
      <c r="R10" s="34">
        <v>990643</v>
      </c>
      <c r="S10" s="34" t="s">
        <v>35</v>
      </c>
      <c r="T10" s="34">
        <v>69194</v>
      </c>
      <c r="U10" s="34" t="s">
        <v>35</v>
      </c>
      <c r="V10" s="34">
        <v>81414</v>
      </c>
      <c r="W10" s="34" t="s">
        <v>35</v>
      </c>
      <c r="X10" s="34">
        <v>15664</v>
      </c>
      <c r="Y10" s="34" t="s">
        <v>35</v>
      </c>
      <c r="Z10" s="34">
        <v>29295</v>
      </c>
      <c r="AA10" s="34" t="s">
        <v>35</v>
      </c>
      <c r="AB10" s="34">
        <v>18249</v>
      </c>
      <c r="AC10" s="34" t="s">
        <v>35</v>
      </c>
      <c r="AD10" s="34">
        <v>21554</v>
      </c>
      <c r="AE10" s="34" t="s">
        <v>35</v>
      </c>
      <c r="AF10" s="34">
        <v>21750</v>
      </c>
      <c r="AG10" s="34" t="s">
        <v>35</v>
      </c>
      <c r="AH10" s="34">
        <v>21312</v>
      </c>
      <c r="AI10" s="34" t="s">
        <v>35</v>
      </c>
      <c r="AJ10" s="34">
        <v>61805</v>
      </c>
      <c r="AK10" s="34" t="s">
        <v>35</v>
      </c>
      <c r="AL10" s="34">
        <v>240310</v>
      </c>
      <c r="AM10" s="34" t="s">
        <v>35</v>
      </c>
      <c r="AN10" s="34" t="s">
        <v>35</v>
      </c>
      <c r="AO10" s="34" t="s">
        <v>35</v>
      </c>
      <c r="AP10" s="34" t="s">
        <v>35</v>
      </c>
      <c r="AQ10" s="34" t="s">
        <v>35</v>
      </c>
    </row>
    <row r="11" spans="1:43" s="33" customFormat="1" ht="15.75" customHeight="1">
      <c r="A11" s="39" t="s">
        <v>131</v>
      </c>
      <c r="B11" s="34">
        <f t="shared" si="0"/>
        <v>19884705.77</v>
      </c>
      <c r="C11" s="34">
        <f t="shared" si="1"/>
        <v>17</v>
      </c>
      <c r="D11" s="34">
        <v>16747702.77</v>
      </c>
      <c r="E11" s="34">
        <v>17</v>
      </c>
      <c r="F11" s="34">
        <v>725133</v>
      </c>
      <c r="G11" s="34" t="s">
        <v>35</v>
      </c>
      <c r="H11" s="34">
        <v>79216</v>
      </c>
      <c r="I11" s="34" t="s">
        <v>35</v>
      </c>
      <c r="J11" s="34">
        <v>142732</v>
      </c>
      <c r="K11" s="34" t="s">
        <v>35</v>
      </c>
      <c r="L11" s="34">
        <v>640465</v>
      </c>
      <c r="M11" s="34" t="s">
        <v>35</v>
      </c>
      <c r="N11" s="34">
        <v>18452</v>
      </c>
      <c r="O11" s="34" t="s">
        <v>35</v>
      </c>
      <c r="P11" s="34">
        <v>31591</v>
      </c>
      <c r="Q11" s="34" t="s">
        <v>35</v>
      </c>
      <c r="R11" s="34">
        <v>1044871.0000000001</v>
      </c>
      <c r="S11" s="34" t="s">
        <v>35</v>
      </c>
      <c r="T11" s="34">
        <v>49354</v>
      </c>
      <c r="U11" s="34" t="s">
        <v>35</v>
      </c>
      <c r="V11" s="34">
        <v>59261</v>
      </c>
      <c r="W11" s="34" t="s">
        <v>35</v>
      </c>
      <c r="X11" s="34">
        <v>10191</v>
      </c>
      <c r="Y11" s="34" t="s">
        <v>35</v>
      </c>
      <c r="Z11" s="34">
        <v>22272</v>
      </c>
      <c r="AA11" s="34" t="s">
        <v>35</v>
      </c>
      <c r="AB11" s="34">
        <v>12505</v>
      </c>
      <c r="AC11" s="34" t="s">
        <v>35</v>
      </c>
      <c r="AD11" s="34">
        <v>15639</v>
      </c>
      <c r="AE11" s="34" t="s">
        <v>35</v>
      </c>
      <c r="AF11" s="34">
        <v>18214</v>
      </c>
      <c r="AG11" s="34" t="s">
        <v>35</v>
      </c>
      <c r="AH11" s="34">
        <v>17405</v>
      </c>
      <c r="AI11" s="34" t="s">
        <v>35</v>
      </c>
      <c r="AJ11" s="34">
        <v>42454</v>
      </c>
      <c r="AK11" s="34" t="s">
        <v>35</v>
      </c>
      <c r="AL11" s="34">
        <v>207248</v>
      </c>
      <c r="AM11" s="34" t="s">
        <v>35</v>
      </c>
      <c r="AN11" s="34" t="s">
        <v>35</v>
      </c>
      <c r="AO11" s="34" t="s">
        <v>35</v>
      </c>
      <c r="AP11" s="34" t="s">
        <v>35</v>
      </c>
      <c r="AQ11" s="34" t="s">
        <v>35</v>
      </c>
    </row>
    <row r="12" spans="1:43" s="33" customFormat="1" ht="15.75" customHeight="1">
      <c r="A12" s="39" t="s">
        <v>132</v>
      </c>
      <c r="B12" s="34">
        <f t="shared" si="0"/>
        <v>24697513.361500002</v>
      </c>
      <c r="C12" s="34">
        <f t="shared" si="1"/>
        <v>4</v>
      </c>
      <c r="D12" s="34">
        <v>21574581.361500002</v>
      </c>
      <c r="E12" s="34">
        <v>4</v>
      </c>
      <c r="F12" s="34">
        <v>660492</v>
      </c>
      <c r="G12" s="34" t="s">
        <v>35</v>
      </c>
      <c r="H12" s="34">
        <v>67465</v>
      </c>
      <c r="I12" s="34" t="s">
        <v>35</v>
      </c>
      <c r="J12" s="34">
        <v>128612</v>
      </c>
      <c r="K12" s="34" t="s">
        <v>35</v>
      </c>
      <c r="L12" s="34">
        <v>568608</v>
      </c>
      <c r="M12" s="34" t="s">
        <v>35</v>
      </c>
      <c r="N12" s="34">
        <v>17481</v>
      </c>
      <c r="O12" s="34" t="s">
        <v>35</v>
      </c>
      <c r="P12" s="34">
        <v>30850</v>
      </c>
      <c r="Q12" s="34" t="s">
        <v>35</v>
      </c>
      <c r="R12" s="34">
        <v>1202091</v>
      </c>
      <c r="S12" s="34" t="s">
        <v>35</v>
      </c>
      <c r="T12" s="34">
        <v>39378</v>
      </c>
      <c r="U12" s="34" t="s">
        <v>35</v>
      </c>
      <c r="V12" s="34">
        <v>54692</v>
      </c>
      <c r="W12" s="34" t="s">
        <v>35</v>
      </c>
      <c r="X12" s="34">
        <v>8326</v>
      </c>
      <c r="Y12" s="34" t="s">
        <v>35</v>
      </c>
      <c r="Z12" s="34">
        <v>18153</v>
      </c>
      <c r="AA12" s="34" t="s">
        <v>35</v>
      </c>
      <c r="AB12" s="34">
        <v>10888</v>
      </c>
      <c r="AC12" s="34" t="s">
        <v>35</v>
      </c>
      <c r="AD12" s="34">
        <v>13686</v>
      </c>
      <c r="AE12" s="34" t="s">
        <v>35</v>
      </c>
      <c r="AF12" s="34">
        <v>17128</v>
      </c>
      <c r="AG12" s="34" t="s">
        <v>35</v>
      </c>
      <c r="AH12" s="34">
        <v>14732</v>
      </c>
      <c r="AI12" s="34" t="s">
        <v>35</v>
      </c>
      <c r="AJ12" s="34">
        <v>39204</v>
      </c>
      <c r="AK12" s="34" t="s">
        <v>35</v>
      </c>
      <c r="AL12" s="34">
        <v>231146</v>
      </c>
      <c r="AM12" s="34" t="s">
        <v>35</v>
      </c>
      <c r="AN12" s="34" t="s">
        <v>35</v>
      </c>
      <c r="AO12" s="34" t="s">
        <v>35</v>
      </c>
      <c r="AP12" s="34" t="s">
        <v>35</v>
      </c>
      <c r="AQ12" s="34" t="s">
        <v>35</v>
      </c>
    </row>
    <row r="13" spans="1:43" s="33" customFormat="1" ht="15.75" customHeight="1">
      <c r="A13" s="39" t="s">
        <v>133</v>
      </c>
      <c r="B13" s="34">
        <f t="shared" si="0"/>
        <v>29161549.44</v>
      </c>
      <c r="C13" s="34">
        <f t="shared" si="1"/>
        <v>3</v>
      </c>
      <c r="D13" s="34">
        <v>25863586.44</v>
      </c>
      <c r="E13" s="34">
        <v>3</v>
      </c>
      <c r="F13" s="34">
        <v>640272</v>
      </c>
      <c r="G13" s="34" t="s">
        <v>35</v>
      </c>
      <c r="H13" s="34">
        <v>65100</v>
      </c>
      <c r="I13" s="34" t="s">
        <v>35</v>
      </c>
      <c r="J13" s="34">
        <v>185749</v>
      </c>
      <c r="K13" s="34" t="s">
        <v>35</v>
      </c>
      <c r="L13" s="34">
        <v>658528</v>
      </c>
      <c r="M13" s="34" t="s">
        <v>35</v>
      </c>
      <c r="N13" s="34">
        <v>16942</v>
      </c>
      <c r="O13" s="34" t="s">
        <v>35</v>
      </c>
      <c r="P13" s="34">
        <v>31706</v>
      </c>
      <c r="Q13" s="34" t="s">
        <v>35</v>
      </c>
      <c r="R13" s="34">
        <v>1230898</v>
      </c>
      <c r="S13" s="34" t="s">
        <v>35</v>
      </c>
      <c r="T13" s="34">
        <v>49004</v>
      </c>
      <c r="U13" s="34" t="s">
        <v>35</v>
      </c>
      <c r="V13" s="34">
        <v>52764</v>
      </c>
      <c r="W13" s="34" t="s">
        <v>35</v>
      </c>
      <c r="X13" s="34">
        <v>7727</v>
      </c>
      <c r="Y13" s="34" t="s">
        <v>35</v>
      </c>
      <c r="Z13" s="34">
        <v>16659</v>
      </c>
      <c r="AA13" s="34" t="s">
        <v>35</v>
      </c>
      <c r="AB13" s="34">
        <v>9764</v>
      </c>
      <c r="AC13" s="34" t="s">
        <v>35</v>
      </c>
      <c r="AD13" s="34">
        <v>13294</v>
      </c>
      <c r="AE13" s="34" t="s">
        <v>35</v>
      </c>
      <c r="AF13" s="34">
        <v>15226</v>
      </c>
      <c r="AG13" s="34" t="s">
        <v>35</v>
      </c>
      <c r="AH13" s="34">
        <v>9964</v>
      </c>
      <c r="AI13" s="34" t="s">
        <v>35</v>
      </c>
      <c r="AJ13" s="34">
        <v>39196</v>
      </c>
      <c r="AK13" s="34" t="s">
        <v>35</v>
      </c>
      <c r="AL13" s="34">
        <v>255170</v>
      </c>
      <c r="AM13" s="34" t="s">
        <v>35</v>
      </c>
      <c r="AN13" s="34" t="s">
        <v>35</v>
      </c>
      <c r="AO13" s="34" t="s">
        <v>35</v>
      </c>
      <c r="AP13" s="34" t="s">
        <v>35</v>
      </c>
      <c r="AQ13" s="34" t="s">
        <v>35</v>
      </c>
    </row>
    <row r="14" spans="1:43" s="33" customFormat="1" ht="15.75" customHeight="1">
      <c r="A14" s="39" t="s">
        <v>134</v>
      </c>
      <c r="B14" s="34">
        <f>SUM(C14:AM14)-E14-C14</f>
        <v>32346447.49</v>
      </c>
      <c r="C14" s="34">
        <f>E14</f>
        <v>4</v>
      </c>
      <c r="D14" s="34">
        <v>28898027.49</v>
      </c>
      <c r="E14" s="34">
        <v>4</v>
      </c>
      <c r="F14" s="34">
        <v>644223</v>
      </c>
      <c r="G14" s="34" t="s">
        <v>35</v>
      </c>
      <c r="H14" s="34">
        <v>73366</v>
      </c>
      <c r="I14" s="34" t="s">
        <v>35</v>
      </c>
      <c r="J14" s="34">
        <v>174401</v>
      </c>
      <c r="K14" s="34" t="s">
        <v>35</v>
      </c>
      <c r="L14" s="34">
        <v>690169</v>
      </c>
      <c r="M14" s="34" t="s">
        <v>35</v>
      </c>
      <c r="N14" s="34">
        <v>10770</v>
      </c>
      <c r="O14" s="34" t="s">
        <v>35</v>
      </c>
      <c r="P14" s="34">
        <v>34512</v>
      </c>
      <c r="Q14" s="34" t="s">
        <v>35</v>
      </c>
      <c r="R14" s="34">
        <v>1281704</v>
      </c>
      <c r="S14" s="34" t="s">
        <v>35</v>
      </c>
      <c r="T14" s="34">
        <v>43004</v>
      </c>
      <c r="U14" s="34" t="s">
        <v>35</v>
      </c>
      <c r="V14" s="34">
        <v>54797</v>
      </c>
      <c r="W14" s="34" t="s">
        <v>35</v>
      </c>
      <c r="X14" s="34">
        <v>8509</v>
      </c>
      <c r="Y14" s="34" t="s">
        <v>35</v>
      </c>
      <c r="Z14" s="34">
        <v>17887</v>
      </c>
      <c r="AA14" s="34" t="s">
        <v>35</v>
      </c>
      <c r="AB14" s="34">
        <v>10289</v>
      </c>
      <c r="AC14" s="34" t="s">
        <v>35</v>
      </c>
      <c r="AD14" s="34">
        <v>13956</v>
      </c>
      <c r="AE14" s="34" t="s">
        <v>35</v>
      </c>
      <c r="AF14" s="34">
        <v>15612</v>
      </c>
      <c r="AG14" s="34" t="s">
        <v>35</v>
      </c>
      <c r="AH14" s="34">
        <v>3253</v>
      </c>
      <c r="AI14" s="34" t="s">
        <v>35</v>
      </c>
      <c r="AJ14" s="34">
        <v>39034</v>
      </c>
      <c r="AK14" s="34" t="s">
        <v>35</v>
      </c>
      <c r="AL14" s="34">
        <v>332934</v>
      </c>
      <c r="AM14" s="34" t="s">
        <v>35</v>
      </c>
      <c r="AN14" s="34" t="s">
        <v>35</v>
      </c>
      <c r="AO14" s="34" t="s">
        <v>35</v>
      </c>
      <c r="AP14" s="34" t="s">
        <v>35</v>
      </c>
      <c r="AQ14" s="34" t="s">
        <v>35</v>
      </c>
    </row>
    <row r="15" spans="1:43" s="33" customFormat="1" ht="15.75" customHeight="1">
      <c r="A15" s="39" t="s">
        <v>135</v>
      </c>
      <c r="B15" s="34">
        <f>SUM(C15:AQ15)-E15-C15</f>
        <v>33221358.262439996</v>
      </c>
      <c r="C15" s="34">
        <f>E15</f>
        <v>4</v>
      </c>
      <c r="D15" s="34">
        <v>29548855.262439996</v>
      </c>
      <c r="E15" s="34">
        <v>4</v>
      </c>
      <c r="F15" s="34">
        <v>683163</v>
      </c>
      <c r="G15" s="34" t="s">
        <v>35</v>
      </c>
      <c r="H15" s="34">
        <v>68153</v>
      </c>
      <c r="I15" s="34" t="s">
        <v>35</v>
      </c>
      <c r="J15" s="34">
        <v>171168</v>
      </c>
      <c r="K15" s="34" t="s">
        <v>35</v>
      </c>
      <c r="L15" s="34">
        <v>662978</v>
      </c>
      <c r="M15" s="34" t="s">
        <v>35</v>
      </c>
      <c r="N15" s="34">
        <v>30308</v>
      </c>
      <c r="O15" s="34" t="s">
        <v>35</v>
      </c>
      <c r="P15" s="34">
        <v>35648</v>
      </c>
      <c r="Q15" s="34" t="s">
        <v>35</v>
      </c>
      <c r="R15" s="34">
        <v>1366128</v>
      </c>
      <c r="S15" s="34" t="s">
        <v>35</v>
      </c>
      <c r="T15" s="34">
        <v>48792</v>
      </c>
      <c r="U15" s="34" t="s">
        <v>35</v>
      </c>
      <c r="V15" s="34">
        <v>87290</v>
      </c>
      <c r="W15" s="34" t="s">
        <v>35</v>
      </c>
      <c r="X15" s="34">
        <v>8859</v>
      </c>
      <c r="Y15" s="34" t="s">
        <v>35</v>
      </c>
      <c r="Z15" s="34">
        <v>17997</v>
      </c>
      <c r="AA15" s="34" t="s">
        <v>35</v>
      </c>
      <c r="AB15" s="34">
        <v>11132</v>
      </c>
      <c r="AC15" s="34" t="s">
        <v>35</v>
      </c>
      <c r="AD15" s="34">
        <v>36294</v>
      </c>
      <c r="AE15" s="34" t="s">
        <v>35</v>
      </c>
      <c r="AF15" s="34">
        <v>14946</v>
      </c>
      <c r="AG15" s="34" t="s">
        <v>35</v>
      </c>
      <c r="AH15" s="34">
        <v>941</v>
      </c>
      <c r="AI15" s="34" t="s">
        <v>35</v>
      </c>
      <c r="AJ15" s="34">
        <v>37321</v>
      </c>
      <c r="AK15" s="34" t="s">
        <v>35</v>
      </c>
      <c r="AL15" s="34">
        <v>381236</v>
      </c>
      <c r="AM15" s="34" t="s">
        <v>35</v>
      </c>
      <c r="AN15" s="34">
        <v>1775</v>
      </c>
      <c r="AO15" s="34" t="s">
        <v>35</v>
      </c>
      <c r="AP15" s="34">
        <v>8374</v>
      </c>
      <c r="AQ15" s="34" t="s">
        <v>35</v>
      </c>
    </row>
    <row r="16" spans="1:43" s="33" customFormat="1" ht="15.75" customHeight="1">
      <c r="A16" s="39" t="s">
        <v>136</v>
      </c>
      <c r="B16" s="34">
        <f>SUM(C16:AQ16)-E16-C16</f>
        <v>25109726.662</v>
      </c>
      <c r="C16" s="34">
        <f>E16</f>
        <v>4</v>
      </c>
      <c r="D16" s="34">
        <v>21588824.662</v>
      </c>
      <c r="E16" s="34">
        <v>4</v>
      </c>
      <c r="F16" s="34">
        <v>744604</v>
      </c>
      <c r="G16" s="34" t="s">
        <v>35</v>
      </c>
      <c r="H16" s="34">
        <v>71883</v>
      </c>
      <c r="I16" s="34" t="s">
        <v>35</v>
      </c>
      <c r="J16" s="34">
        <v>173318</v>
      </c>
      <c r="K16" s="34" t="s">
        <v>35</v>
      </c>
      <c r="L16" s="34">
        <v>690105</v>
      </c>
      <c r="M16" s="34" t="s">
        <v>35</v>
      </c>
      <c r="N16" s="34">
        <v>20997</v>
      </c>
      <c r="O16" s="34" t="s">
        <v>35</v>
      </c>
      <c r="P16" s="34">
        <v>34940</v>
      </c>
      <c r="Q16" s="34" t="s">
        <v>35</v>
      </c>
      <c r="R16" s="34">
        <v>1184198</v>
      </c>
      <c r="S16" s="34" t="s">
        <v>35</v>
      </c>
      <c r="T16" s="34">
        <v>56092</v>
      </c>
      <c r="U16" s="34" t="s">
        <v>35</v>
      </c>
      <c r="V16" s="34">
        <v>90075</v>
      </c>
      <c r="W16" s="34" t="s">
        <v>35</v>
      </c>
      <c r="X16" s="34">
        <v>8608</v>
      </c>
      <c r="Y16" s="34" t="s">
        <v>35</v>
      </c>
      <c r="Z16" s="34">
        <v>19299</v>
      </c>
      <c r="AA16" s="34" t="s">
        <v>35</v>
      </c>
      <c r="AB16" s="34">
        <v>12608</v>
      </c>
      <c r="AC16" s="34" t="s">
        <v>35</v>
      </c>
      <c r="AD16" s="34">
        <v>39363</v>
      </c>
      <c r="AE16" s="34" t="s">
        <v>35</v>
      </c>
      <c r="AF16" s="34">
        <v>20530</v>
      </c>
      <c r="AG16" s="34" t="s">
        <v>35</v>
      </c>
      <c r="AH16" s="34">
        <v>8657</v>
      </c>
      <c r="AI16" s="34" t="s">
        <v>35</v>
      </c>
      <c r="AJ16" s="34">
        <v>32149</v>
      </c>
      <c r="AK16" s="34" t="s">
        <v>35</v>
      </c>
      <c r="AL16" s="34">
        <v>303680</v>
      </c>
      <c r="AM16" s="34" t="s">
        <v>35</v>
      </c>
      <c r="AN16" s="34">
        <v>1330</v>
      </c>
      <c r="AO16" s="34" t="s">
        <v>35</v>
      </c>
      <c r="AP16" s="34">
        <v>8466</v>
      </c>
      <c r="AQ16" s="34" t="s">
        <v>35</v>
      </c>
    </row>
    <row r="17" spans="1:43" s="33" customFormat="1" ht="15.75" customHeight="1">
      <c r="A17" s="39" t="s">
        <v>137</v>
      </c>
      <c r="B17" s="34">
        <f>SUM(C17:AQ17)-E17-C17</f>
        <v>20485875</v>
      </c>
      <c r="C17" s="34">
        <f>E17</f>
        <v>44</v>
      </c>
      <c r="D17" s="34">
        <v>16705553</v>
      </c>
      <c r="E17" s="34">
        <v>44</v>
      </c>
      <c r="F17" s="34">
        <v>949546</v>
      </c>
      <c r="G17" s="34" t="s">
        <v>35</v>
      </c>
      <c r="H17" s="34">
        <v>83104</v>
      </c>
      <c r="I17" s="34" t="s">
        <v>35</v>
      </c>
      <c r="J17" s="34">
        <v>202881</v>
      </c>
      <c r="K17" s="34" t="s">
        <v>35</v>
      </c>
      <c r="L17" s="34">
        <v>792325</v>
      </c>
      <c r="M17" s="34" t="s">
        <v>35</v>
      </c>
      <c r="N17" s="34">
        <v>23495</v>
      </c>
      <c r="O17" s="34" t="s">
        <v>35</v>
      </c>
      <c r="P17" s="34">
        <v>34722</v>
      </c>
      <c r="Q17" s="34" t="s">
        <v>35</v>
      </c>
      <c r="R17" s="34">
        <v>996663</v>
      </c>
      <c r="S17" s="34" t="s">
        <v>35</v>
      </c>
      <c r="T17" s="34">
        <v>86684</v>
      </c>
      <c r="U17" s="34" t="s">
        <v>35</v>
      </c>
      <c r="V17" s="34">
        <v>103523</v>
      </c>
      <c r="W17" s="34" t="s">
        <v>35</v>
      </c>
      <c r="X17" s="34">
        <v>10615</v>
      </c>
      <c r="Y17" s="34" t="s">
        <v>35</v>
      </c>
      <c r="Z17" s="34">
        <v>80469</v>
      </c>
      <c r="AA17" s="34" t="s">
        <v>35</v>
      </c>
      <c r="AB17" s="34">
        <v>15384</v>
      </c>
      <c r="AC17" s="34" t="s">
        <v>35</v>
      </c>
      <c r="AD17" s="34">
        <v>42175</v>
      </c>
      <c r="AE17" s="34" t="s">
        <v>35</v>
      </c>
      <c r="AF17" s="34">
        <v>20628</v>
      </c>
      <c r="AG17" s="34" t="s">
        <v>35</v>
      </c>
      <c r="AH17" s="34">
        <v>17102</v>
      </c>
      <c r="AI17" s="34" t="s">
        <v>35</v>
      </c>
      <c r="AJ17" s="34">
        <v>41689</v>
      </c>
      <c r="AK17" s="34" t="s">
        <v>35</v>
      </c>
      <c r="AL17" s="34">
        <v>267028</v>
      </c>
      <c r="AM17" s="34" t="s">
        <v>35</v>
      </c>
      <c r="AN17" s="34">
        <v>1767</v>
      </c>
      <c r="AO17" s="34" t="s">
        <v>35</v>
      </c>
      <c r="AP17" s="34">
        <v>10522</v>
      </c>
      <c r="AQ17" s="34" t="s">
        <v>35</v>
      </c>
    </row>
    <row r="18" spans="1:43" s="33" customFormat="1" ht="15.75" customHeight="1">
      <c r="A18" s="39" t="s">
        <v>138</v>
      </c>
      <c r="B18" s="34"/>
      <c r="C18" s="34"/>
      <c r="D18" s="34"/>
      <c r="E18" s="34"/>
      <c r="F18" s="40"/>
      <c r="G18" s="40"/>
      <c r="H18" s="40"/>
      <c r="I18" s="40"/>
      <c r="J18" s="40"/>
      <c r="K18" s="40"/>
      <c r="L18" s="40"/>
      <c r="M18" s="40"/>
      <c r="N18" s="41"/>
      <c r="O18" s="41"/>
      <c r="P18" s="41"/>
      <c r="Q18" s="41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</row>
    <row r="19" spans="1:43" s="33" customFormat="1" ht="15.75" customHeight="1">
      <c r="A19" s="39" t="s">
        <v>139</v>
      </c>
      <c r="B19" s="34"/>
      <c r="C19" s="34"/>
      <c r="D19" s="34"/>
      <c r="E19" s="34"/>
      <c r="F19" s="40"/>
      <c r="G19" s="40"/>
      <c r="H19" s="40"/>
      <c r="I19" s="40"/>
      <c r="J19" s="40"/>
      <c r="K19" s="40"/>
      <c r="L19" s="40"/>
      <c r="M19" s="40"/>
      <c r="N19" s="41"/>
      <c r="O19" s="41"/>
      <c r="P19" s="41"/>
      <c r="Q19" s="41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</row>
    <row r="20" spans="1:17" s="33" customFormat="1" ht="15.75" customHeight="1">
      <c r="A20" s="35"/>
      <c r="B20" s="36"/>
      <c r="C20" s="36"/>
      <c r="D20" s="36"/>
      <c r="E20" s="36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s="33" customFormat="1" ht="15.75" customHeight="1">
      <c r="A21" s="35"/>
      <c r="B21" s="36"/>
      <c r="C21" s="36"/>
      <c r="D21" s="36"/>
      <c r="E21" s="36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s="33" customFormat="1" ht="15.75" customHeight="1">
      <c r="A22" s="35"/>
      <c r="B22" s="53"/>
      <c r="C22" s="36"/>
      <c r="D22" s="36"/>
      <c r="E22" s="36"/>
      <c r="F22" s="45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s="33" customFormat="1" ht="15.75" customHeight="1">
      <c r="A23" s="35"/>
      <c r="B23" s="36"/>
      <c r="C23" s="36"/>
      <c r="D23" s="36"/>
      <c r="E23" s="36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s="33" customFormat="1" ht="15.75" customHeight="1">
      <c r="A24" s="35"/>
      <c r="B24" s="36"/>
      <c r="C24" s="36"/>
      <c r="D24" s="36"/>
      <c r="E24" s="36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s="33" customFormat="1" ht="15.75" customHeight="1">
      <c r="A25" s="35"/>
      <c r="B25" s="36"/>
      <c r="C25" s="36"/>
      <c r="D25" s="36"/>
      <c r="E25" s="36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s="33" customFormat="1" ht="15.75" customHeight="1">
      <c r="A26" s="35"/>
      <c r="B26" s="36"/>
      <c r="C26" s="36"/>
      <c r="D26" s="36"/>
      <c r="E26" s="36"/>
      <c r="F26" s="45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s="33" customFormat="1" ht="15.75" customHeight="1">
      <c r="A27" s="35"/>
      <c r="B27" s="36"/>
      <c r="C27" s="36"/>
      <c r="D27" s="36"/>
      <c r="E27" s="36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s="33" customFormat="1" ht="15.75" customHeight="1">
      <c r="A28" s="35"/>
      <c r="B28" s="36"/>
      <c r="C28" s="36"/>
      <c r="D28" s="36"/>
      <c r="E28" s="36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s="33" customFormat="1" ht="15.75" customHeight="1">
      <c r="A29" s="35"/>
      <c r="B29" s="36"/>
      <c r="C29" s="36"/>
      <c r="D29" s="36"/>
      <c r="E29" s="36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s="33" customFormat="1" ht="15.75" customHeight="1">
      <c r="A30" s="35"/>
      <c r="B30" s="36"/>
      <c r="C30" s="36"/>
      <c r="D30" s="36"/>
      <c r="E30" s="36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s="33" customFormat="1" ht="15.75" customHeight="1">
      <c r="A31" s="35"/>
      <c r="B31" s="36"/>
      <c r="C31" s="36"/>
      <c r="D31" s="36"/>
      <c r="E31" s="36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5" ht="15.75" customHeight="1">
      <c r="A32" s="35"/>
      <c r="B32" s="36"/>
      <c r="C32" s="36"/>
      <c r="D32" s="36"/>
      <c r="E32" s="36"/>
    </row>
    <row r="33" spans="1:5" ht="15.75" customHeight="1">
      <c r="A33" s="35"/>
      <c r="B33" s="36"/>
      <c r="C33" s="36"/>
      <c r="D33" s="36"/>
      <c r="E33" s="36"/>
    </row>
    <row r="34" spans="1:5" ht="15.75" customHeight="1">
      <c r="A34" s="35"/>
      <c r="B34" s="36"/>
      <c r="C34" s="36"/>
      <c r="D34" s="36"/>
      <c r="E34" s="36"/>
    </row>
    <row r="35" spans="1:5" ht="15.75" customHeight="1">
      <c r="A35" s="35"/>
      <c r="B35" s="36"/>
      <c r="C35" s="36"/>
      <c r="D35" s="36"/>
      <c r="E35" s="36"/>
    </row>
    <row r="36" spans="1:5" ht="15.75" customHeight="1">
      <c r="A36" s="35"/>
      <c r="B36" s="36"/>
      <c r="C36" s="36"/>
      <c r="D36" s="36"/>
      <c r="E36" s="36"/>
    </row>
    <row r="37" spans="1:5" ht="15.75" customHeight="1">
      <c r="A37" s="35"/>
      <c r="B37" s="36"/>
      <c r="C37" s="36"/>
      <c r="D37" s="36"/>
      <c r="E37" s="36"/>
    </row>
    <row r="38" spans="1:5" ht="13.5" customHeight="1">
      <c r="A38" s="33"/>
      <c r="B38" s="33"/>
      <c r="C38" s="33"/>
      <c r="D38" s="33"/>
      <c r="E38" s="33"/>
    </row>
  </sheetData>
  <sheetProtection/>
  <mergeCells count="45">
    <mergeCell ref="AN5:AO5"/>
    <mergeCell ref="AN6:AO6"/>
    <mergeCell ref="AP5:AQ5"/>
    <mergeCell ref="AP6:AQ6"/>
    <mergeCell ref="A3:AQ3"/>
    <mergeCell ref="AJ6:AK6"/>
    <mergeCell ref="AL6:AM6"/>
    <mergeCell ref="AB6:AC6"/>
    <mergeCell ref="AD6:AE6"/>
    <mergeCell ref="AF6:AG6"/>
    <mergeCell ref="AH6:AI6"/>
    <mergeCell ref="AH5:AI5"/>
    <mergeCell ref="AJ5:AK5"/>
    <mergeCell ref="AL5:AM5"/>
    <mergeCell ref="F6:G6"/>
    <mergeCell ref="H6:I6"/>
    <mergeCell ref="J6:K6"/>
    <mergeCell ref="Z6:AA6"/>
    <mergeCell ref="X5:Y5"/>
    <mergeCell ref="Z5:AA5"/>
    <mergeCell ref="L6:M6"/>
    <mergeCell ref="N6:O6"/>
    <mergeCell ref="P6:Q6"/>
    <mergeCell ref="R6:S6"/>
    <mergeCell ref="T6:U6"/>
    <mergeCell ref="R5:S5"/>
    <mergeCell ref="T5:U5"/>
    <mergeCell ref="V5:W5"/>
    <mergeCell ref="V6:W6"/>
    <mergeCell ref="X6:Y6"/>
    <mergeCell ref="A5:A7"/>
    <mergeCell ref="B5:B7"/>
    <mergeCell ref="C5:C7"/>
    <mergeCell ref="D5:E5"/>
    <mergeCell ref="D6:E6"/>
    <mergeCell ref="F5:G5"/>
    <mergeCell ref="H5:I5"/>
    <mergeCell ref="J5:K5"/>
    <mergeCell ref="L5:M5"/>
    <mergeCell ref="D1:E1"/>
    <mergeCell ref="AB5:AC5"/>
    <mergeCell ref="AD5:AE5"/>
    <mergeCell ref="AF5:AG5"/>
    <mergeCell ref="N5:O5"/>
    <mergeCell ref="P5:Q5"/>
  </mergeCells>
  <printOptions horizontalCentered="1"/>
  <pageMargins left="0" right="0" top="0.4330708661417323" bottom="0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19"/>
  <sheetViews>
    <sheetView zoomScale="60" zoomScaleNormal="60" zoomScalePageLayoutView="0" workbookViewId="0" topLeftCell="A1">
      <selection activeCell="C19" sqref="C19"/>
    </sheetView>
  </sheetViews>
  <sheetFormatPr defaultColWidth="9.140625" defaultRowHeight="15"/>
  <cols>
    <col min="1" max="1" width="4.140625" style="8" customWidth="1"/>
    <col min="2" max="2" width="20.421875" style="8" customWidth="1"/>
    <col min="3" max="3" width="27.00390625" style="8" customWidth="1"/>
    <col min="4" max="5" width="22.28125" style="8" customWidth="1"/>
    <col min="6" max="7" width="21.57421875" style="8" customWidth="1"/>
    <col min="8" max="8" width="23.7109375" style="8" customWidth="1"/>
    <col min="9" max="9" width="24.28125" style="8" customWidth="1"/>
    <col min="10" max="11" width="23.8515625" style="8" customWidth="1"/>
    <col min="12" max="12" width="29.7109375" style="8" customWidth="1"/>
    <col min="13" max="13" width="22.140625" style="8" customWidth="1"/>
    <col min="14" max="26" width="22.7109375" style="8" customWidth="1"/>
    <col min="27" max="27" width="24.8515625" style="8" customWidth="1"/>
    <col min="28" max="28" width="24.421875" style="8" customWidth="1"/>
    <col min="29" max="30" width="22.7109375" style="8" customWidth="1"/>
    <col min="31" max="16384" width="9.140625" style="8" customWidth="1"/>
  </cols>
  <sheetData>
    <row r="1" spans="25:30" ht="15.75">
      <c r="Y1" s="73" t="s">
        <v>0</v>
      </c>
      <c r="Z1" s="73"/>
      <c r="AA1" s="73"/>
      <c r="AB1" s="73"/>
      <c r="AC1" s="73"/>
      <c r="AD1" s="73"/>
    </row>
    <row r="3" spans="2:30" ht="26.25" customHeight="1">
      <c r="B3" s="70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</row>
    <row r="4" spans="2:30" ht="24.75" customHeight="1">
      <c r="B4" s="71" t="s">
        <v>40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</row>
    <row r="5" spans="2:30" ht="78.75">
      <c r="B5" s="72" t="s">
        <v>3</v>
      </c>
      <c r="C5" s="72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5" t="s">
        <v>23</v>
      </c>
      <c r="W5" s="5" t="s">
        <v>24</v>
      </c>
      <c r="X5" s="5" t="s">
        <v>25</v>
      </c>
      <c r="Y5" s="5" t="s">
        <v>26</v>
      </c>
      <c r="Z5" s="5" t="s">
        <v>27</v>
      </c>
      <c r="AA5" s="5" t="s">
        <v>28</v>
      </c>
      <c r="AB5" s="5" t="s">
        <v>29</v>
      </c>
      <c r="AC5" s="5" t="s">
        <v>30</v>
      </c>
      <c r="AD5" s="5" t="s">
        <v>31</v>
      </c>
    </row>
    <row r="6" spans="2:30" ht="63">
      <c r="B6" s="72"/>
      <c r="C6" s="72"/>
      <c r="D6" s="5" t="s">
        <v>32</v>
      </c>
      <c r="E6" s="5" t="s">
        <v>32</v>
      </c>
      <c r="F6" s="5" t="s">
        <v>32</v>
      </c>
      <c r="G6" s="5" t="s">
        <v>32</v>
      </c>
      <c r="H6" s="5" t="s">
        <v>32</v>
      </c>
      <c r="I6" s="5" t="s">
        <v>32</v>
      </c>
      <c r="J6" s="5" t="s">
        <v>32</v>
      </c>
      <c r="K6" s="5" t="s">
        <v>32</v>
      </c>
      <c r="L6" s="5" t="s">
        <v>32</v>
      </c>
      <c r="M6" s="5" t="s">
        <v>32</v>
      </c>
      <c r="N6" s="5" t="s">
        <v>32</v>
      </c>
      <c r="O6" s="5" t="s">
        <v>32</v>
      </c>
      <c r="P6" s="5" t="s">
        <v>32</v>
      </c>
      <c r="Q6" s="5" t="s">
        <v>32</v>
      </c>
      <c r="R6" s="5" t="s">
        <v>32</v>
      </c>
      <c r="S6" s="5" t="s">
        <v>32</v>
      </c>
      <c r="T6" s="5" t="s">
        <v>32</v>
      </c>
      <c r="U6" s="5" t="s">
        <v>32</v>
      </c>
      <c r="V6" s="5" t="s">
        <v>32</v>
      </c>
      <c r="W6" s="5" t="s">
        <v>32</v>
      </c>
      <c r="X6" s="5" t="s">
        <v>32</v>
      </c>
      <c r="Y6" s="5" t="s">
        <v>32</v>
      </c>
      <c r="Z6" s="5" t="s">
        <v>32</v>
      </c>
      <c r="AA6" s="5" t="s">
        <v>32</v>
      </c>
      <c r="AB6" s="5" t="s">
        <v>32</v>
      </c>
      <c r="AC6" s="5" t="s">
        <v>32</v>
      </c>
      <c r="AD6" s="5" t="s">
        <v>32</v>
      </c>
    </row>
    <row r="7" spans="2:30" ht="15.75">
      <c r="B7" s="6" t="s">
        <v>33</v>
      </c>
      <c r="C7" s="7">
        <f>SUM(C8:C11)</f>
        <v>16510002</v>
      </c>
      <c r="D7" s="7">
        <f>SUM(D8:D11)</f>
        <v>12249719</v>
      </c>
      <c r="E7" s="7">
        <f>SUM(E8:E11)</f>
        <v>634829</v>
      </c>
      <c r="F7" s="7">
        <f>SUM(F8:F11)</f>
        <v>904575</v>
      </c>
      <c r="G7" s="7">
        <f>SUM(G8:G11)</f>
        <v>21184</v>
      </c>
      <c r="H7" s="7">
        <f aca="true" t="shared" si="0" ref="H7:AD7">SUM(H8:H11)</f>
        <v>68203</v>
      </c>
      <c r="I7" s="7">
        <f t="shared" si="0"/>
        <v>30327</v>
      </c>
      <c r="J7" s="7">
        <f t="shared" si="0"/>
        <v>222369</v>
      </c>
      <c r="K7" s="7">
        <f t="shared" si="0"/>
        <v>816687</v>
      </c>
      <c r="L7" s="7">
        <f t="shared" si="0"/>
        <v>24793</v>
      </c>
      <c r="M7" s="7">
        <f t="shared" si="0"/>
        <v>42533</v>
      </c>
      <c r="N7" s="7">
        <f t="shared" si="0"/>
        <v>38902</v>
      </c>
      <c r="O7" s="7">
        <f t="shared" si="0"/>
        <v>31786</v>
      </c>
      <c r="P7" s="7">
        <f t="shared" si="0"/>
        <v>901688</v>
      </c>
      <c r="Q7" s="7">
        <f t="shared" si="0"/>
        <v>9228</v>
      </c>
      <c r="R7" s="7">
        <f t="shared" si="0"/>
        <v>8889</v>
      </c>
      <c r="S7" s="7">
        <f t="shared" si="0"/>
        <v>69194</v>
      </c>
      <c r="T7" s="7">
        <f t="shared" si="0"/>
        <v>40190</v>
      </c>
      <c r="U7" s="7">
        <f t="shared" si="0"/>
        <v>41224</v>
      </c>
      <c r="V7" s="7">
        <f t="shared" si="0"/>
        <v>15667</v>
      </c>
      <c r="W7" s="7">
        <f t="shared" si="0"/>
        <v>29295</v>
      </c>
      <c r="X7" s="7">
        <f t="shared" si="0"/>
        <v>18249</v>
      </c>
      <c r="Y7" s="7">
        <f t="shared" si="0"/>
        <v>21554</v>
      </c>
      <c r="Z7" s="7">
        <f t="shared" si="0"/>
        <v>21312</v>
      </c>
      <c r="AA7" s="7">
        <f t="shared" si="0"/>
        <v>7672</v>
      </c>
      <c r="AB7" s="7">
        <f t="shared" si="0"/>
        <v>54132</v>
      </c>
      <c r="AC7" s="7">
        <f t="shared" si="0"/>
        <v>11610</v>
      </c>
      <c r="AD7" s="7">
        <f t="shared" si="0"/>
        <v>174191</v>
      </c>
    </row>
    <row r="8" spans="2:30" ht="15.75">
      <c r="B8" s="3" t="s">
        <v>34</v>
      </c>
      <c r="C8" s="7">
        <f>SUM(D8:AD8)</f>
        <v>6700888</v>
      </c>
      <c r="D8" s="1">
        <v>6056831</v>
      </c>
      <c r="E8" s="1">
        <v>634829</v>
      </c>
      <c r="F8" s="1" t="s">
        <v>35</v>
      </c>
      <c r="G8" s="1" t="s">
        <v>35</v>
      </c>
      <c r="H8" s="1" t="s">
        <v>35</v>
      </c>
      <c r="I8" s="1" t="s">
        <v>35</v>
      </c>
      <c r="J8" s="1" t="s">
        <v>35</v>
      </c>
      <c r="K8" s="1" t="s">
        <v>35</v>
      </c>
      <c r="L8" s="1" t="s">
        <v>35</v>
      </c>
      <c r="M8" s="1" t="s">
        <v>35</v>
      </c>
      <c r="N8" s="1" t="s">
        <v>35</v>
      </c>
      <c r="O8" s="1" t="s">
        <v>35</v>
      </c>
      <c r="P8" s="1" t="s">
        <v>35</v>
      </c>
      <c r="Q8" s="1">
        <v>9228</v>
      </c>
      <c r="R8" s="1" t="s">
        <v>35</v>
      </c>
      <c r="S8" s="1" t="s">
        <v>35</v>
      </c>
      <c r="T8" s="1" t="s">
        <v>35</v>
      </c>
      <c r="U8" s="1" t="s">
        <v>35</v>
      </c>
      <c r="V8" s="1" t="s">
        <v>35</v>
      </c>
      <c r="W8" s="1" t="s">
        <v>35</v>
      </c>
      <c r="X8" s="1" t="s">
        <v>35</v>
      </c>
      <c r="Y8" s="1" t="s">
        <v>35</v>
      </c>
      <c r="Z8" s="1" t="s">
        <v>35</v>
      </c>
      <c r="AA8" s="1" t="s">
        <v>35</v>
      </c>
      <c r="AB8" s="1" t="s">
        <v>35</v>
      </c>
      <c r="AC8" s="1" t="s">
        <v>35</v>
      </c>
      <c r="AD8" s="1" t="s">
        <v>35</v>
      </c>
    </row>
    <row r="9" spans="2:30" ht="15.75">
      <c r="B9" s="3" t="s">
        <v>36</v>
      </c>
      <c r="C9" s="7">
        <f>SUM(D9:AD9)</f>
        <v>1448842</v>
      </c>
      <c r="D9" s="1">
        <v>547154</v>
      </c>
      <c r="E9" s="1" t="s">
        <v>35</v>
      </c>
      <c r="F9" s="1" t="s">
        <v>35</v>
      </c>
      <c r="G9" s="1" t="s">
        <v>35</v>
      </c>
      <c r="H9" s="1" t="s">
        <v>35</v>
      </c>
      <c r="I9" s="1" t="s">
        <v>35</v>
      </c>
      <c r="J9" s="1" t="s">
        <v>35</v>
      </c>
      <c r="K9" s="1" t="s">
        <v>35</v>
      </c>
      <c r="L9" s="1" t="s">
        <v>35</v>
      </c>
      <c r="M9" s="1" t="s">
        <v>35</v>
      </c>
      <c r="N9" s="1" t="s">
        <v>35</v>
      </c>
      <c r="O9" s="1" t="s">
        <v>35</v>
      </c>
      <c r="P9" s="1">
        <v>901688</v>
      </c>
      <c r="Q9" s="1" t="s">
        <v>35</v>
      </c>
      <c r="R9" s="1" t="s">
        <v>35</v>
      </c>
      <c r="S9" s="1" t="s">
        <v>35</v>
      </c>
      <c r="T9" s="1" t="s">
        <v>35</v>
      </c>
      <c r="U9" s="1" t="s">
        <v>35</v>
      </c>
      <c r="V9" s="1" t="s">
        <v>35</v>
      </c>
      <c r="W9" s="1" t="s">
        <v>35</v>
      </c>
      <c r="X9" s="1" t="s">
        <v>35</v>
      </c>
      <c r="Y9" s="1" t="s">
        <v>35</v>
      </c>
      <c r="Z9" s="1" t="s">
        <v>35</v>
      </c>
      <c r="AA9" s="1" t="s">
        <v>35</v>
      </c>
      <c r="AB9" s="1" t="s">
        <v>35</v>
      </c>
      <c r="AC9" s="1" t="s">
        <v>35</v>
      </c>
      <c r="AD9" s="1" t="s">
        <v>35</v>
      </c>
    </row>
    <row r="10" spans="2:30" ht="15.75">
      <c r="B10" s="3" t="s">
        <v>37</v>
      </c>
      <c r="C10" s="7">
        <f>SUM(D10:AD10)</f>
        <v>8020915</v>
      </c>
      <c r="D10" s="1">
        <v>5491414</v>
      </c>
      <c r="E10" s="1" t="s">
        <v>35</v>
      </c>
      <c r="F10" s="1">
        <v>891675</v>
      </c>
      <c r="G10" s="1">
        <v>21184</v>
      </c>
      <c r="H10" s="1">
        <v>61558</v>
      </c>
      <c r="I10" s="1">
        <v>30327</v>
      </c>
      <c r="J10" s="2">
        <v>222369</v>
      </c>
      <c r="K10" s="1">
        <v>716101</v>
      </c>
      <c r="L10" s="4">
        <v>24793</v>
      </c>
      <c r="M10" s="4">
        <v>33652</v>
      </c>
      <c r="N10" s="4">
        <v>38902</v>
      </c>
      <c r="O10" s="4">
        <v>31786</v>
      </c>
      <c r="P10" s="4" t="s">
        <v>35</v>
      </c>
      <c r="Q10" s="1" t="s">
        <v>35</v>
      </c>
      <c r="R10" s="1">
        <v>8889</v>
      </c>
      <c r="S10" s="1">
        <v>60582</v>
      </c>
      <c r="T10" s="1">
        <v>40190</v>
      </c>
      <c r="U10" s="1">
        <v>41224</v>
      </c>
      <c r="V10" s="1">
        <v>15667</v>
      </c>
      <c r="W10" s="1">
        <v>14804</v>
      </c>
      <c r="X10" s="1">
        <v>18249</v>
      </c>
      <c r="Y10" s="1">
        <v>21554</v>
      </c>
      <c r="Z10" s="1" t="s">
        <v>35</v>
      </c>
      <c r="AA10" s="1">
        <v>7672</v>
      </c>
      <c r="AB10" s="1">
        <v>54132</v>
      </c>
      <c r="AC10" s="1" t="s">
        <v>35</v>
      </c>
      <c r="AD10" s="1">
        <v>174191</v>
      </c>
    </row>
    <row r="11" spans="2:30" ht="15.75">
      <c r="B11" s="3" t="s">
        <v>38</v>
      </c>
      <c r="C11" s="7">
        <f>SUM(D11:AD11)</f>
        <v>339357</v>
      </c>
      <c r="D11" s="1">
        <v>154320</v>
      </c>
      <c r="E11" s="1" t="s">
        <v>35</v>
      </c>
      <c r="F11" s="1">
        <v>12900</v>
      </c>
      <c r="G11" s="1" t="s">
        <v>35</v>
      </c>
      <c r="H11" s="1">
        <v>6645</v>
      </c>
      <c r="I11" s="1" t="s">
        <v>35</v>
      </c>
      <c r="J11" s="1" t="s">
        <v>35</v>
      </c>
      <c r="K11" s="1">
        <v>100586</v>
      </c>
      <c r="L11" s="3" t="s">
        <v>35</v>
      </c>
      <c r="M11" s="4">
        <v>8881</v>
      </c>
      <c r="N11" s="1" t="s">
        <v>35</v>
      </c>
      <c r="O11" s="4" t="s">
        <v>35</v>
      </c>
      <c r="P11" s="4" t="s">
        <v>35</v>
      </c>
      <c r="Q11" s="1" t="s">
        <v>35</v>
      </c>
      <c r="R11" s="1" t="s">
        <v>35</v>
      </c>
      <c r="S11" s="1">
        <v>8612</v>
      </c>
      <c r="T11" s="1" t="s">
        <v>35</v>
      </c>
      <c r="U11" s="1" t="s">
        <v>35</v>
      </c>
      <c r="V11" s="1" t="s">
        <v>35</v>
      </c>
      <c r="W11" s="1">
        <v>14491</v>
      </c>
      <c r="X11" s="1" t="s">
        <v>35</v>
      </c>
      <c r="Y11" s="1" t="s">
        <v>35</v>
      </c>
      <c r="Z11" s="1">
        <v>21312</v>
      </c>
      <c r="AA11" s="1" t="s">
        <v>35</v>
      </c>
      <c r="AB11" s="1" t="s">
        <v>35</v>
      </c>
      <c r="AC11" s="1">
        <v>11610</v>
      </c>
      <c r="AD11" s="1" t="s">
        <v>35</v>
      </c>
    </row>
    <row r="15" ht="15.75">
      <c r="E15" s="42"/>
    </row>
    <row r="18" spans="5:11" ht="15.75">
      <c r="E18" s="42"/>
      <c r="F18" s="42"/>
      <c r="G18" s="42"/>
      <c r="K18" s="42"/>
    </row>
    <row r="19" ht="15.75">
      <c r="E19" s="42"/>
    </row>
  </sheetData>
  <sheetProtection/>
  <mergeCells count="5">
    <mergeCell ref="B3:AD3"/>
    <mergeCell ref="B4:AD4"/>
    <mergeCell ref="B5:B6"/>
    <mergeCell ref="C5:C6"/>
    <mergeCell ref="Y1:A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19"/>
  <sheetViews>
    <sheetView zoomScale="60" zoomScaleNormal="60" zoomScalePageLayoutView="0" workbookViewId="0" topLeftCell="A1">
      <selection activeCell="C27" sqref="C27"/>
    </sheetView>
  </sheetViews>
  <sheetFormatPr defaultColWidth="9.140625" defaultRowHeight="15"/>
  <cols>
    <col min="1" max="1" width="4.140625" style="8" customWidth="1"/>
    <col min="2" max="2" width="20.421875" style="8" customWidth="1"/>
    <col min="3" max="3" width="27.00390625" style="8" customWidth="1"/>
    <col min="4" max="5" width="22.28125" style="8" customWidth="1"/>
    <col min="6" max="7" width="21.57421875" style="8" customWidth="1"/>
    <col min="8" max="8" width="23.7109375" style="8" customWidth="1"/>
    <col min="9" max="9" width="24.28125" style="8" customWidth="1"/>
    <col min="10" max="11" width="23.8515625" style="8" customWidth="1"/>
    <col min="12" max="12" width="29.7109375" style="8" customWidth="1"/>
    <col min="13" max="13" width="22.140625" style="8" customWidth="1"/>
    <col min="14" max="26" width="22.7109375" style="8" customWidth="1"/>
    <col min="27" max="27" width="24.8515625" style="8" customWidth="1"/>
    <col min="28" max="30" width="22.7109375" style="8" customWidth="1"/>
    <col min="31" max="16384" width="9.140625" style="8" customWidth="1"/>
  </cols>
  <sheetData>
    <row r="1" spans="25:30" ht="15.75">
      <c r="Y1" s="73" t="s">
        <v>0</v>
      </c>
      <c r="Z1" s="73"/>
      <c r="AA1" s="73"/>
      <c r="AB1" s="73"/>
      <c r="AC1" s="73"/>
      <c r="AD1" s="73"/>
    </row>
    <row r="3" spans="2:30" ht="26.25" customHeight="1">
      <c r="B3" s="70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</row>
    <row r="4" spans="2:30" ht="24.75" customHeight="1">
      <c r="B4" s="71" t="s">
        <v>41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</row>
    <row r="5" spans="2:30" ht="78.75">
      <c r="B5" s="72" t="s">
        <v>3</v>
      </c>
      <c r="C5" s="72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5" t="s">
        <v>23</v>
      </c>
      <c r="W5" s="5" t="s">
        <v>24</v>
      </c>
      <c r="X5" s="5" t="s">
        <v>25</v>
      </c>
      <c r="Y5" s="5" t="s">
        <v>26</v>
      </c>
      <c r="Z5" s="5" t="s">
        <v>27</v>
      </c>
      <c r="AA5" s="5" t="s">
        <v>28</v>
      </c>
      <c r="AB5" s="5" t="s">
        <v>29</v>
      </c>
      <c r="AC5" s="5" t="s">
        <v>30</v>
      </c>
      <c r="AD5" s="5" t="s">
        <v>31</v>
      </c>
    </row>
    <row r="6" spans="2:30" ht="63">
      <c r="B6" s="72"/>
      <c r="C6" s="72"/>
      <c r="D6" s="5" t="s">
        <v>32</v>
      </c>
      <c r="E6" s="5" t="s">
        <v>32</v>
      </c>
      <c r="F6" s="5" t="s">
        <v>32</v>
      </c>
      <c r="G6" s="5" t="s">
        <v>32</v>
      </c>
      <c r="H6" s="5" t="s">
        <v>32</v>
      </c>
      <c r="I6" s="5" t="s">
        <v>32</v>
      </c>
      <c r="J6" s="5" t="s">
        <v>32</v>
      </c>
      <c r="K6" s="5" t="s">
        <v>32</v>
      </c>
      <c r="L6" s="5" t="s">
        <v>32</v>
      </c>
      <c r="M6" s="5" t="s">
        <v>32</v>
      </c>
      <c r="N6" s="5" t="s">
        <v>32</v>
      </c>
      <c r="O6" s="5" t="s">
        <v>32</v>
      </c>
      <c r="P6" s="5" t="s">
        <v>32</v>
      </c>
      <c r="Q6" s="5" t="s">
        <v>32</v>
      </c>
      <c r="R6" s="5" t="s">
        <v>32</v>
      </c>
      <c r="S6" s="5" t="s">
        <v>32</v>
      </c>
      <c r="T6" s="5" t="s">
        <v>32</v>
      </c>
      <c r="U6" s="5" t="s">
        <v>32</v>
      </c>
      <c r="V6" s="5" t="s">
        <v>32</v>
      </c>
      <c r="W6" s="5" t="s">
        <v>32</v>
      </c>
      <c r="X6" s="5" t="s">
        <v>32</v>
      </c>
      <c r="Y6" s="5" t="s">
        <v>32</v>
      </c>
      <c r="Z6" s="5" t="s">
        <v>32</v>
      </c>
      <c r="AA6" s="5" t="s">
        <v>32</v>
      </c>
      <c r="AB6" s="5" t="s">
        <v>32</v>
      </c>
      <c r="AC6" s="5" t="s">
        <v>32</v>
      </c>
      <c r="AD6" s="5" t="s">
        <v>32</v>
      </c>
    </row>
    <row r="7" spans="2:30" ht="15.75">
      <c r="B7" s="6" t="s">
        <v>33</v>
      </c>
      <c r="C7" s="7">
        <f>SUM(C8:C11)</f>
        <v>16340372</v>
      </c>
      <c r="D7" s="7">
        <f>SUM(D8:D11)</f>
        <v>12708229</v>
      </c>
      <c r="E7" s="7">
        <f>SUM(E8:E11)</f>
        <v>558355</v>
      </c>
      <c r="F7" s="7">
        <f>SUM(F8:F11)</f>
        <v>709986</v>
      </c>
      <c r="G7" s="7">
        <f>SUM(G8:G11)</f>
        <v>14478</v>
      </c>
      <c r="H7" s="7">
        <f aca="true" t="shared" si="0" ref="H7:AD7">SUM(H8:H11)</f>
        <v>56631</v>
      </c>
      <c r="I7" s="7">
        <f t="shared" si="0"/>
        <v>22584</v>
      </c>
      <c r="J7" s="7">
        <f t="shared" si="0"/>
        <v>142732</v>
      </c>
      <c r="K7" s="7">
        <f t="shared" si="0"/>
        <v>641105</v>
      </c>
      <c r="L7" s="7">
        <f t="shared" si="0"/>
        <v>18452</v>
      </c>
      <c r="M7" s="7">
        <f t="shared" si="0"/>
        <v>31591</v>
      </c>
      <c r="N7" s="7">
        <f t="shared" si="0"/>
        <v>23483</v>
      </c>
      <c r="O7" s="7">
        <f t="shared" si="0"/>
        <v>19922</v>
      </c>
      <c r="P7" s="7">
        <f t="shared" si="0"/>
        <v>988552</v>
      </c>
      <c r="Q7" s="7">
        <f t="shared" si="0"/>
        <v>6412</v>
      </c>
      <c r="R7" s="7">
        <f t="shared" si="0"/>
        <v>6342</v>
      </c>
      <c r="S7" s="7">
        <f t="shared" si="0"/>
        <v>49362</v>
      </c>
      <c r="T7" s="7">
        <f t="shared" si="0"/>
        <v>29658</v>
      </c>
      <c r="U7" s="7">
        <f t="shared" si="0"/>
        <v>29603</v>
      </c>
      <c r="V7" s="7">
        <f t="shared" si="0"/>
        <v>10192</v>
      </c>
      <c r="W7" s="7">
        <f t="shared" si="0"/>
        <v>22272</v>
      </c>
      <c r="X7" s="7">
        <f t="shared" si="0"/>
        <v>12505</v>
      </c>
      <c r="Y7" s="7">
        <f t="shared" si="0"/>
        <v>15639</v>
      </c>
      <c r="Z7" s="7">
        <f t="shared" si="0"/>
        <v>17405</v>
      </c>
      <c r="AA7" s="7">
        <f t="shared" si="0"/>
        <v>5755</v>
      </c>
      <c r="AB7" s="7">
        <f t="shared" si="0"/>
        <v>36699</v>
      </c>
      <c r="AC7" s="7">
        <f t="shared" si="0"/>
        <v>7768</v>
      </c>
      <c r="AD7" s="7">
        <f t="shared" si="0"/>
        <v>154660</v>
      </c>
    </row>
    <row r="8" spans="2:30" ht="15.75">
      <c r="B8" s="3" t="s">
        <v>34</v>
      </c>
      <c r="C8" s="7">
        <f>SUM(D8:AD8)</f>
        <v>6408768</v>
      </c>
      <c r="D8" s="1">
        <v>5844001</v>
      </c>
      <c r="E8" s="1">
        <v>558355</v>
      </c>
      <c r="F8" s="1" t="s">
        <v>35</v>
      </c>
      <c r="G8" s="1" t="s">
        <v>35</v>
      </c>
      <c r="H8" s="1" t="s">
        <v>35</v>
      </c>
      <c r="I8" s="1" t="s">
        <v>35</v>
      </c>
      <c r="J8" s="1" t="s">
        <v>35</v>
      </c>
      <c r="K8" s="1" t="s">
        <v>35</v>
      </c>
      <c r="L8" s="1" t="s">
        <v>35</v>
      </c>
      <c r="M8" s="1" t="s">
        <v>35</v>
      </c>
      <c r="N8" s="1" t="s">
        <v>35</v>
      </c>
      <c r="O8" s="1" t="s">
        <v>35</v>
      </c>
      <c r="P8" s="1" t="s">
        <v>35</v>
      </c>
      <c r="Q8" s="1">
        <v>6412</v>
      </c>
      <c r="R8" s="1" t="s">
        <v>35</v>
      </c>
      <c r="S8" s="1" t="s">
        <v>35</v>
      </c>
      <c r="T8" s="1" t="s">
        <v>35</v>
      </c>
      <c r="U8" s="1" t="s">
        <v>35</v>
      </c>
      <c r="V8" s="1" t="s">
        <v>35</v>
      </c>
      <c r="W8" s="1" t="s">
        <v>35</v>
      </c>
      <c r="X8" s="1" t="s">
        <v>35</v>
      </c>
      <c r="Y8" s="1" t="s">
        <v>35</v>
      </c>
      <c r="Z8" s="1" t="s">
        <v>35</v>
      </c>
      <c r="AA8" s="1" t="s">
        <v>35</v>
      </c>
      <c r="AB8" s="1" t="s">
        <v>35</v>
      </c>
      <c r="AC8" s="1" t="s">
        <v>35</v>
      </c>
      <c r="AD8" s="1" t="s">
        <v>35</v>
      </c>
    </row>
    <row r="9" spans="2:30" ht="15.75">
      <c r="B9" s="3" t="s">
        <v>36</v>
      </c>
      <c r="C9" s="7">
        <f>SUM(D9:AD9)</f>
        <v>2252346</v>
      </c>
      <c r="D9" s="1">
        <v>1263794</v>
      </c>
      <c r="E9" s="1" t="s">
        <v>35</v>
      </c>
      <c r="F9" s="1" t="s">
        <v>35</v>
      </c>
      <c r="G9" s="1" t="s">
        <v>35</v>
      </c>
      <c r="H9" s="1" t="s">
        <v>35</v>
      </c>
      <c r="I9" s="1" t="s">
        <v>35</v>
      </c>
      <c r="J9" s="1" t="s">
        <v>35</v>
      </c>
      <c r="K9" s="1" t="s">
        <v>35</v>
      </c>
      <c r="L9" s="1" t="s">
        <v>35</v>
      </c>
      <c r="M9" s="1" t="s">
        <v>35</v>
      </c>
      <c r="N9" s="1" t="s">
        <v>35</v>
      </c>
      <c r="O9" s="1" t="s">
        <v>35</v>
      </c>
      <c r="P9" s="1">
        <v>988552</v>
      </c>
      <c r="Q9" s="1" t="s">
        <v>35</v>
      </c>
      <c r="R9" s="1" t="s">
        <v>35</v>
      </c>
      <c r="S9" s="1" t="s">
        <v>35</v>
      </c>
      <c r="T9" s="1" t="s">
        <v>35</v>
      </c>
      <c r="U9" s="1" t="s">
        <v>35</v>
      </c>
      <c r="V9" s="1" t="s">
        <v>35</v>
      </c>
      <c r="W9" s="1" t="s">
        <v>35</v>
      </c>
      <c r="X9" s="1" t="s">
        <v>35</v>
      </c>
      <c r="Y9" s="1" t="s">
        <v>35</v>
      </c>
      <c r="Z9" s="1" t="s">
        <v>35</v>
      </c>
      <c r="AA9" s="1" t="s">
        <v>35</v>
      </c>
      <c r="AB9" s="1" t="s">
        <v>35</v>
      </c>
      <c r="AC9" s="1" t="s">
        <v>35</v>
      </c>
      <c r="AD9" s="1" t="s">
        <v>35</v>
      </c>
    </row>
    <row r="10" spans="2:30" ht="15.75">
      <c r="B10" s="3" t="s">
        <v>37</v>
      </c>
      <c r="C10" s="7">
        <f>SUM(D10:AD10)</f>
        <v>7391780</v>
      </c>
      <c r="D10" s="1">
        <v>5453991</v>
      </c>
      <c r="E10" s="1" t="s">
        <v>35</v>
      </c>
      <c r="F10" s="1">
        <v>700972</v>
      </c>
      <c r="G10" s="1">
        <v>14478</v>
      </c>
      <c r="H10" s="1">
        <v>52802</v>
      </c>
      <c r="I10" s="1">
        <v>22584</v>
      </c>
      <c r="J10" s="2">
        <v>142732</v>
      </c>
      <c r="K10" s="1">
        <v>563216</v>
      </c>
      <c r="L10" s="4">
        <v>18452</v>
      </c>
      <c r="M10" s="4">
        <v>24538</v>
      </c>
      <c r="N10" s="4">
        <v>23483</v>
      </c>
      <c r="O10" s="4">
        <v>19922</v>
      </c>
      <c r="P10" s="4" t="s">
        <v>35</v>
      </c>
      <c r="Q10" s="1" t="s">
        <v>35</v>
      </c>
      <c r="R10" s="1">
        <v>6342</v>
      </c>
      <c r="S10" s="1">
        <v>43501</v>
      </c>
      <c r="T10" s="1">
        <v>29658</v>
      </c>
      <c r="U10" s="1">
        <v>29603</v>
      </c>
      <c r="V10" s="1">
        <v>10192</v>
      </c>
      <c r="W10" s="1">
        <v>10056</v>
      </c>
      <c r="X10" s="1">
        <v>12505</v>
      </c>
      <c r="Y10" s="1">
        <v>15639</v>
      </c>
      <c r="Z10" s="1" t="s">
        <v>35</v>
      </c>
      <c r="AA10" s="1">
        <v>5755</v>
      </c>
      <c r="AB10" s="1">
        <v>36699</v>
      </c>
      <c r="AC10" s="1" t="s">
        <v>35</v>
      </c>
      <c r="AD10" s="1">
        <v>154660</v>
      </c>
    </row>
    <row r="11" spans="2:30" ht="15.75">
      <c r="B11" s="3" t="s">
        <v>38</v>
      </c>
      <c r="C11" s="7">
        <f>SUM(D11:AD11)</f>
        <v>287478</v>
      </c>
      <c r="D11" s="1">
        <v>146443</v>
      </c>
      <c r="E11" s="1" t="s">
        <v>35</v>
      </c>
      <c r="F11" s="1">
        <v>9014</v>
      </c>
      <c r="G11" s="1" t="s">
        <v>35</v>
      </c>
      <c r="H11" s="1">
        <v>3829</v>
      </c>
      <c r="I11" s="1" t="s">
        <v>35</v>
      </c>
      <c r="J11" s="1" t="s">
        <v>35</v>
      </c>
      <c r="K11" s="1">
        <v>77889</v>
      </c>
      <c r="L11" s="3" t="s">
        <v>35</v>
      </c>
      <c r="M11" s="4">
        <v>7053</v>
      </c>
      <c r="N11" s="1" t="s">
        <v>35</v>
      </c>
      <c r="O11" s="4" t="s">
        <v>35</v>
      </c>
      <c r="P11" s="4" t="s">
        <v>35</v>
      </c>
      <c r="Q11" s="1" t="s">
        <v>35</v>
      </c>
      <c r="R11" s="1" t="s">
        <v>35</v>
      </c>
      <c r="S11" s="1">
        <v>5861</v>
      </c>
      <c r="T11" s="1" t="s">
        <v>35</v>
      </c>
      <c r="U11" s="1" t="s">
        <v>35</v>
      </c>
      <c r="V11" s="1" t="s">
        <v>35</v>
      </c>
      <c r="W11" s="1">
        <v>12216</v>
      </c>
      <c r="X11" s="1" t="s">
        <v>35</v>
      </c>
      <c r="Y11" s="1" t="s">
        <v>35</v>
      </c>
      <c r="Z11" s="1">
        <v>17405</v>
      </c>
      <c r="AA11" s="1" t="s">
        <v>35</v>
      </c>
      <c r="AB11" s="1" t="s">
        <v>35</v>
      </c>
      <c r="AC11" s="1">
        <v>7768</v>
      </c>
      <c r="AD11" s="1" t="s">
        <v>35</v>
      </c>
    </row>
    <row r="15" spans="4:5" ht="15.75">
      <c r="D15" s="42"/>
      <c r="E15" s="42"/>
    </row>
    <row r="16" ht="15.75">
      <c r="C16" s="54"/>
    </row>
    <row r="17" ht="15.75">
      <c r="C17" s="55"/>
    </row>
    <row r="18" spans="3:6" ht="15.75">
      <c r="C18" s="55"/>
      <c r="D18" s="42"/>
      <c r="E18" s="42"/>
      <c r="F18" s="42"/>
    </row>
    <row r="19" spans="4:5" ht="15.75">
      <c r="D19" s="42"/>
      <c r="E19" s="42"/>
    </row>
  </sheetData>
  <sheetProtection/>
  <mergeCells count="5">
    <mergeCell ref="B3:AD3"/>
    <mergeCell ref="B4:AD4"/>
    <mergeCell ref="B5:B6"/>
    <mergeCell ref="C5:C6"/>
    <mergeCell ref="Y1:A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19"/>
  <sheetViews>
    <sheetView zoomScale="60" zoomScaleNormal="60" zoomScalePageLayoutView="0" workbookViewId="0" topLeftCell="A1">
      <selection activeCell="C22" sqref="C22"/>
    </sheetView>
  </sheetViews>
  <sheetFormatPr defaultColWidth="9.140625" defaultRowHeight="15"/>
  <cols>
    <col min="1" max="1" width="4.140625" style="8" customWidth="1"/>
    <col min="2" max="2" width="20.421875" style="8" customWidth="1"/>
    <col min="3" max="3" width="27.00390625" style="8" customWidth="1"/>
    <col min="4" max="5" width="22.28125" style="8" customWidth="1"/>
    <col min="6" max="7" width="21.57421875" style="8" customWidth="1"/>
    <col min="8" max="8" width="23.7109375" style="8" customWidth="1"/>
    <col min="9" max="9" width="24.28125" style="8" customWidth="1"/>
    <col min="10" max="11" width="23.8515625" style="8" customWidth="1"/>
    <col min="12" max="12" width="29.7109375" style="8" customWidth="1"/>
    <col min="13" max="13" width="22.140625" style="8" customWidth="1"/>
    <col min="14" max="26" width="22.7109375" style="8" customWidth="1"/>
    <col min="27" max="27" width="24.8515625" style="8" customWidth="1"/>
    <col min="28" max="30" width="22.7109375" style="8" customWidth="1"/>
    <col min="31" max="16384" width="9.140625" style="8" customWidth="1"/>
  </cols>
  <sheetData>
    <row r="1" spans="25:30" ht="15.75">
      <c r="Y1" s="73" t="s">
        <v>0</v>
      </c>
      <c r="Z1" s="73"/>
      <c r="AA1" s="73"/>
      <c r="AB1" s="73"/>
      <c r="AC1" s="73"/>
      <c r="AD1" s="73"/>
    </row>
    <row r="3" spans="2:30" ht="26.25" customHeight="1">
      <c r="B3" s="70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</row>
    <row r="4" spans="2:30" ht="24.75" customHeight="1"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</row>
    <row r="5" spans="2:30" ht="78.75">
      <c r="B5" s="72" t="s">
        <v>3</v>
      </c>
      <c r="C5" s="72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5" t="s">
        <v>23</v>
      </c>
      <c r="W5" s="5" t="s">
        <v>24</v>
      </c>
      <c r="X5" s="5" t="s">
        <v>25</v>
      </c>
      <c r="Y5" s="5" t="s">
        <v>26</v>
      </c>
      <c r="Z5" s="5" t="s">
        <v>27</v>
      </c>
      <c r="AA5" s="5" t="s">
        <v>28</v>
      </c>
      <c r="AB5" s="5" t="s">
        <v>29</v>
      </c>
      <c r="AC5" s="5" t="s">
        <v>30</v>
      </c>
      <c r="AD5" s="5" t="s">
        <v>31</v>
      </c>
    </row>
    <row r="6" spans="2:30" ht="63">
      <c r="B6" s="72"/>
      <c r="C6" s="72"/>
      <c r="D6" s="5" t="s">
        <v>32</v>
      </c>
      <c r="E6" s="5" t="s">
        <v>32</v>
      </c>
      <c r="F6" s="5" t="s">
        <v>32</v>
      </c>
      <c r="G6" s="5" t="s">
        <v>32</v>
      </c>
      <c r="H6" s="5" t="s">
        <v>32</v>
      </c>
      <c r="I6" s="5" t="s">
        <v>32</v>
      </c>
      <c r="J6" s="5" t="s">
        <v>32</v>
      </c>
      <c r="K6" s="5" t="s">
        <v>32</v>
      </c>
      <c r="L6" s="5" t="s">
        <v>32</v>
      </c>
      <c r="M6" s="5" t="s">
        <v>32</v>
      </c>
      <c r="N6" s="5" t="s">
        <v>32</v>
      </c>
      <c r="O6" s="5" t="s">
        <v>32</v>
      </c>
      <c r="P6" s="5" t="s">
        <v>32</v>
      </c>
      <c r="Q6" s="5" t="s">
        <v>32</v>
      </c>
      <c r="R6" s="5" t="s">
        <v>32</v>
      </c>
      <c r="S6" s="5" t="s">
        <v>32</v>
      </c>
      <c r="T6" s="5" t="s">
        <v>32</v>
      </c>
      <c r="U6" s="5" t="s">
        <v>32</v>
      </c>
      <c r="V6" s="5" t="s">
        <v>32</v>
      </c>
      <c r="W6" s="5" t="s">
        <v>32</v>
      </c>
      <c r="X6" s="5" t="s">
        <v>32</v>
      </c>
      <c r="Y6" s="5" t="s">
        <v>32</v>
      </c>
      <c r="Z6" s="5" t="s">
        <v>32</v>
      </c>
      <c r="AA6" s="5" t="s">
        <v>32</v>
      </c>
      <c r="AB6" s="5" t="s">
        <v>32</v>
      </c>
      <c r="AC6" s="5" t="s">
        <v>32</v>
      </c>
      <c r="AD6" s="5" t="s">
        <v>32</v>
      </c>
    </row>
    <row r="7" spans="2:30" ht="15.75">
      <c r="B7" s="6" t="s">
        <v>33</v>
      </c>
      <c r="C7" s="7">
        <f>SUM(C8:C11)</f>
        <v>21047665</v>
      </c>
      <c r="D7" s="7">
        <f>SUM(D8:D11)</f>
        <v>17411035</v>
      </c>
      <c r="E7" s="7">
        <f>SUM(E8:E11)</f>
        <v>566100</v>
      </c>
      <c r="F7" s="7">
        <f>SUM(F8:F11)</f>
        <v>646551</v>
      </c>
      <c r="G7" s="7">
        <f>SUM(G8:G11)</f>
        <v>13293</v>
      </c>
      <c r="H7" s="7">
        <f aca="true" t="shared" si="0" ref="H7:AD7">SUM(H8:H11)</f>
        <v>48310</v>
      </c>
      <c r="I7" s="7">
        <f t="shared" si="0"/>
        <v>19185</v>
      </c>
      <c r="J7" s="7">
        <f t="shared" si="0"/>
        <v>128612</v>
      </c>
      <c r="K7" s="7">
        <f t="shared" si="0"/>
        <v>569159</v>
      </c>
      <c r="L7" s="7">
        <f t="shared" si="0"/>
        <v>17481</v>
      </c>
      <c r="M7" s="7">
        <f t="shared" si="0"/>
        <v>30850</v>
      </c>
      <c r="N7" s="7">
        <f t="shared" si="0"/>
        <v>21602</v>
      </c>
      <c r="O7" s="7">
        <f t="shared" si="0"/>
        <v>14531</v>
      </c>
      <c r="P7" s="7">
        <f t="shared" si="0"/>
        <v>1153525</v>
      </c>
      <c r="Q7" s="7">
        <f t="shared" si="0"/>
        <v>5935</v>
      </c>
      <c r="R7" s="7">
        <f t="shared" si="0"/>
        <v>6347</v>
      </c>
      <c r="S7" s="7">
        <f t="shared" si="0"/>
        <v>39849</v>
      </c>
      <c r="T7" s="7">
        <f t="shared" si="0"/>
        <v>29207</v>
      </c>
      <c r="U7" s="7">
        <f t="shared" si="0"/>
        <v>25485</v>
      </c>
      <c r="V7" s="7">
        <f t="shared" si="0"/>
        <v>8329</v>
      </c>
      <c r="W7" s="7">
        <f t="shared" si="0"/>
        <v>18153</v>
      </c>
      <c r="X7" s="7">
        <f t="shared" si="0"/>
        <v>10888</v>
      </c>
      <c r="Y7" s="7">
        <f t="shared" si="0"/>
        <v>13687</v>
      </c>
      <c r="Z7" s="7">
        <f t="shared" si="0"/>
        <v>14732</v>
      </c>
      <c r="AA7" s="7">
        <f t="shared" si="0"/>
        <v>5587</v>
      </c>
      <c r="AB7" s="7">
        <f t="shared" si="0"/>
        <v>33617</v>
      </c>
      <c r="AC7" s="7">
        <f t="shared" si="0"/>
        <v>3257</v>
      </c>
      <c r="AD7" s="7">
        <f t="shared" si="0"/>
        <v>192358</v>
      </c>
    </row>
    <row r="8" spans="2:30" ht="15.75">
      <c r="B8" s="3" t="s">
        <v>34</v>
      </c>
      <c r="C8" s="7">
        <f>SUM(D8:AD8)</f>
        <v>6817369</v>
      </c>
      <c r="D8" s="1">
        <v>6245334</v>
      </c>
      <c r="E8" s="1">
        <v>566100</v>
      </c>
      <c r="F8" s="1" t="s">
        <v>35</v>
      </c>
      <c r="G8" s="1" t="s">
        <v>35</v>
      </c>
      <c r="H8" s="1" t="s">
        <v>35</v>
      </c>
      <c r="I8" s="1" t="s">
        <v>35</v>
      </c>
      <c r="J8" s="1" t="s">
        <v>35</v>
      </c>
      <c r="K8" s="1" t="s">
        <v>35</v>
      </c>
      <c r="L8" s="1" t="s">
        <v>35</v>
      </c>
      <c r="M8" s="1" t="s">
        <v>35</v>
      </c>
      <c r="N8" s="1" t="s">
        <v>35</v>
      </c>
      <c r="O8" s="1" t="s">
        <v>35</v>
      </c>
      <c r="P8" s="1" t="s">
        <v>35</v>
      </c>
      <c r="Q8" s="1">
        <v>5935</v>
      </c>
      <c r="R8" s="1" t="s">
        <v>35</v>
      </c>
      <c r="S8" s="1" t="s">
        <v>35</v>
      </c>
      <c r="T8" s="1" t="s">
        <v>35</v>
      </c>
      <c r="U8" s="1" t="s">
        <v>35</v>
      </c>
      <c r="V8" s="1" t="s">
        <v>35</v>
      </c>
      <c r="W8" s="1" t="s">
        <v>35</v>
      </c>
      <c r="X8" s="1" t="s">
        <v>35</v>
      </c>
      <c r="Y8" s="1" t="s">
        <v>35</v>
      </c>
      <c r="Z8" s="1" t="s">
        <v>35</v>
      </c>
      <c r="AA8" s="1" t="s">
        <v>35</v>
      </c>
      <c r="AB8" s="1" t="s">
        <v>35</v>
      </c>
      <c r="AC8" s="1" t="s">
        <v>35</v>
      </c>
      <c r="AD8" s="1" t="s">
        <v>35</v>
      </c>
    </row>
    <row r="9" spans="2:30" ht="15.75">
      <c r="B9" s="3" t="s">
        <v>36</v>
      </c>
      <c r="C9" s="7">
        <f>SUM(D9:AD9)</f>
        <v>4573899</v>
      </c>
      <c r="D9" s="1">
        <v>3420374</v>
      </c>
      <c r="E9" s="1" t="s">
        <v>35</v>
      </c>
      <c r="F9" s="1" t="s">
        <v>35</v>
      </c>
      <c r="G9" s="1" t="s">
        <v>35</v>
      </c>
      <c r="H9" s="1" t="s">
        <v>35</v>
      </c>
      <c r="I9" s="1" t="s">
        <v>35</v>
      </c>
      <c r="J9" s="1" t="s">
        <v>35</v>
      </c>
      <c r="K9" s="1" t="s">
        <v>35</v>
      </c>
      <c r="L9" s="1" t="s">
        <v>35</v>
      </c>
      <c r="M9" s="1" t="s">
        <v>35</v>
      </c>
      <c r="N9" s="1" t="s">
        <v>35</v>
      </c>
      <c r="O9" s="1" t="s">
        <v>35</v>
      </c>
      <c r="P9" s="1">
        <v>1153525</v>
      </c>
      <c r="Q9" s="1" t="s">
        <v>35</v>
      </c>
      <c r="R9" s="1" t="s">
        <v>35</v>
      </c>
      <c r="S9" s="1" t="s">
        <v>35</v>
      </c>
      <c r="T9" s="1" t="s">
        <v>35</v>
      </c>
      <c r="U9" s="1" t="s">
        <v>35</v>
      </c>
      <c r="V9" s="1" t="s">
        <v>35</v>
      </c>
      <c r="W9" s="1" t="s">
        <v>35</v>
      </c>
      <c r="X9" s="1" t="s">
        <v>35</v>
      </c>
      <c r="Y9" s="1" t="s">
        <v>35</v>
      </c>
      <c r="Z9" s="1" t="s">
        <v>35</v>
      </c>
      <c r="AA9" s="1" t="s">
        <v>35</v>
      </c>
      <c r="AB9" s="1" t="s">
        <v>35</v>
      </c>
      <c r="AC9" s="1" t="s">
        <v>35</v>
      </c>
      <c r="AD9" s="1" t="s">
        <v>35</v>
      </c>
    </row>
    <row r="10" spans="2:30" ht="15.75">
      <c r="B10" s="3" t="s">
        <v>37</v>
      </c>
      <c r="C10" s="7">
        <f>SUM(D10:AD10)</f>
        <v>9383397</v>
      </c>
      <c r="D10" s="1">
        <v>7621373</v>
      </c>
      <c r="E10" s="1" t="s">
        <v>35</v>
      </c>
      <c r="F10" s="1">
        <v>638036</v>
      </c>
      <c r="G10" s="1">
        <v>13293</v>
      </c>
      <c r="H10" s="1">
        <v>46134</v>
      </c>
      <c r="I10" s="1">
        <v>19185</v>
      </c>
      <c r="J10" s="2">
        <v>128612</v>
      </c>
      <c r="K10" s="1">
        <v>499597</v>
      </c>
      <c r="L10" s="4">
        <v>17481</v>
      </c>
      <c r="M10" s="4">
        <v>23242</v>
      </c>
      <c r="N10" s="4">
        <v>21602</v>
      </c>
      <c r="O10" s="4">
        <v>14531</v>
      </c>
      <c r="P10" s="4" t="s">
        <v>35</v>
      </c>
      <c r="Q10" s="1" t="s">
        <v>35</v>
      </c>
      <c r="R10" s="1">
        <v>6347</v>
      </c>
      <c r="S10" s="1">
        <v>5098</v>
      </c>
      <c r="T10" s="1">
        <v>29207</v>
      </c>
      <c r="U10" s="1">
        <v>25485</v>
      </c>
      <c r="V10" s="1">
        <v>8329</v>
      </c>
      <c r="W10" s="1">
        <v>9708</v>
      </c>
      <c r="X10" s="1">
        <v>10888</v>
      </c>
      <c r="Y10" s="1">
        <v>13687</v>
      </c>
      <c r="Z10" s="1" t="s">
        <v>35</v>
      </c>
      <c r="AA10" s="1">
        <v>5587</v>
      </c>
      <c r="AB10" s="1">
        <v>33617</v>
      </c>
      <c r="AC10" s="1" t="s">
        <v>35</v>
      </c>
      <c r="AD10" s="1">
        <v>192358</v>
      </c>
    </row>
    <row r="11" spans="2:30" ht="15.75">
      <c r="B11" s="3" t="s">
        <v>38</v>
      </c>
      <c r="C11" s="7">
        <f>SUM(D11:AD11)</f>
        <v>273000</v>
      </c>
      <c r="D11" s="1">
        <v>123954</v>
      </c>
      <c r="E11" s="1" t="s">
        <v>35</v>
      </c>
      <c r="F11" s="1">
        <v>8515</v>
      </c>
      <c r="G11" s="1" t="s">
        <v>35</v>
      </c>
      <c r="H11" s="1">
        <v>2176</v>
      </c>
      <c r="I11" s="1" t="s">
        <v>35</v>
      </c>
      <c r="J11" s="1" t="s">
        <v>35</v>
      </c>
      <c r="K11" s="1">
        <v>69562</v>
      </c>
      <c r="L11" s="3" t="s">
        <v>35</v>
      </c>
      <c r="M11" s="4">
        <v>7608</v>
      </c>
      <c r="N11" s="1" t="s">
        <v>35</v>
      </c>
      <c r="O11" s="4" t="s">
        <v>35</v>
      </c>
      <c r="P11" s="4" t="s">
        <v>35</v>
      </c>
      <c r="Q11" s="1" t="s">
        <v>35</v>
      </c>
      <c r="R11" s="1" t="s">
        <v>35</v>
      </c>
      <c r="S11" s="1">
        <v>34751</v>
      </c>
      <c r="T11" s="1" t="s">
        <v>35</v>
      </c>
      <c r="U11" s="1" t="s">
        <v>35</v>
      </c>
      <c r="V11" s="1" t="s">
        <v>35</v>
      </c>
      <c r="W11" s="1">
        <v>8445</v>
      </c>
      <c r="X11" s="1" t="s">
        <v>35</v>
      </c>
      <c r="Y11" s="1" t="s">
        <v>35</v>
      </c>
      <c r="Z11" s="1">
        <v>14732</v>
      </c>
      <c r="AA11" s="1" t="s">
        <v>35</v>
      </c>
      <c r="AB11" s="1" t="s">
        <v>35</v>
      </c>
      <c r="AC11" s="1">
        <v>3257</v>
      </c>
      <c r="AD11" s="1" t="s">
        <v>35</v>
      </c>
    </row>
    <row r="15" spans="3:5" ht="15.75">
      <c r="C15" s="42"/>
      <c r="D15" s="42"/>
      <c r="E15" s="42"/>
    </row>
    <row r="19" spans="4:5" ht="15.75">
      <c r="D19" s="42"/>
      <c r="E19" s="42"/>
    </row>
  </sheetData>
  <sheetProtection/>
  <mergeCells count="5">
    <mergeCell ref="B3:AD3"/>
    <mergeCell ref="B4:AD4"/>
    <mergeCell ref="B5:B6"/>
    <mergeCell ref="C5:C6"/>
    <mergeCell ref="Y1:A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19"/>
  <sheetViews>
    <sheetView zoomScale="60" zoomScaleNormal="60" zoomScalePageLayoutView="0" workbookViewId="0" topLeftCell="A1">
      <selection activeCell="G33" sqref="G33"/>
    </sheetView>
  </sheetViews>
  <sheetFormatPr defaultColWidth="9.140625" defaultRowHeight="15"/>
  <cols>
    <col min="1" max="1" width="4.140625" style="8" customWidth="1"/>
    <col min="2" max="2" width="20.421875" style="8" customWidth="1"/>
    <col min="3" max="3" width="27.00390625" style="8" customWidth="1"/>
    <col min="4" max="5" width="22.28125" style="8" customWidth="1"/>
    <col min="6" max="7" width="21.57421875" style="8" customWidth="1"/>
    <col min="8" max="8" width="23.7109375" style="8" customWidth="1"/>
    <col min="9" max="9" width="24.28125" style="8" customWidth="1"/>
    <col min="10" max="11" width="23.8515625" style="8" customWidth="1"/>
    <col min="12" max="12" width="29.7109375" style="8" customWidth="1"/>
    <col min="13" max="13" width="22.140625" style="8" customWidth="1"/>
    <col min="14" max="26" width="22.7109375" style="8" customWidth="1"/>
    <col min="27" max="27" width="24.8515625" style="8" customWidth="1"/>
    <col min="28" max="30" width="22.7109375" style="8" customWidth="1"/>
    <col min="31" max="16384" width="9.140625" style="8" customWidth="1"/>
  </cols>
  <sheetData>
    <row r="1" spans="25:30" ht="15.75">
      <c r="Y1" s="73" t="s">
        <v>0</v>
      </c>
      <c r="Z1" s="73"/>
      <c r="AA1" s="73"/>
      <c r="AB1" s="73"/>
      <c r="AC1" s="73"/>
      <c r="AD1" s="73"/>
    </row>
    <row r="3" spans="2:30" ht="26.25" customHeight="1">
      <c r="B3" s="70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</row>
    <row r="4" spans="2:30" ht="24.75" customHeight="1">
      <c r="B4" s="71" t="s">
        <v>43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</row>
    <row r="5" spans="2:30" ht="78.75">
      <c r="B5" s="72" t="s">
        <v>3</v>
      </c>
      <c r="C5" s="72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5" t="s">
        <v>23</v>
      </c>
      <c r="W5" s="5" t="s">
        <v>24</v>
      </c>
      <c r="X5" s="5" t="s">
        <v>25</v>
      </c>
      <c r="Y5" s="5" t="s">
        <v>26</v>
      </c>
      <c r="Z5" s="5" t="s">
        <v>27</v>
      </c>
      <c r="AA5" s="5" t="s">
        <v>28</v>
      </c>
      <c r="AB5" s="5" t="s">
        <v>29</v>
      </c>
      <c r="AC5" s="5" t="s">
        <v>30</v>
      </c>
      <c r="AD5" s="5" t="s">
        <v>31</v>
      </c>
    </row>
    <row r="6" spans="2:30" ht="63">
      <c r="B6" s="72"/>
      <c r="C6" s="72"/>
      <c r="D6" s="5" t="s">
        <v>32</v>
      </c>
      <c r="E6" s="5" t="s">
        <v>32</v>
      </c>
      <c r="F6" s="5" t="s">
        <v>32</v>
      </c>
      <c r="G6" s="5" t="s">
        <v>32</v>
      </c>
      <c r="H6" s="5" t="s">
        <v>32</v>
      </c>
      <c r="I6" s="5" t="s">
        <v>32</v>
      </c>
      <c r="J6" s="5" t="s">
        <v>32</v>
      </c>
      <c r="K6" s="5" t="s">
        <v>32</v>
      </c>
      <c r="L6" s="5" t="s">
        <v>32</v>
      </c>
      <c r="M6" s="5" t="s">
        <v>32</v>
      </c>
      <c r="N6" s="5" t="s">
        <v>32</v>
      </c>
      <c r="O6" s="5" t="s">
        <v>32</v>
      </c>
      <c r="P6" s="5" t="s">
        <v>32</v>
      </c>
      <c r="Q6" s="5" t="s">
        <v>32</v>
      </c>
      <c r="R6" s="5" t="s">
        <v>32</v>
      </c>
      <c r="S6" s="5" t="s">
        <v>32</v>
      </c>
      <c r="T6" s="5" t="s">
        <v>32</v>
      </c>
      <c r="U6" s="5" t="s">
        <v>32</v>
      </c>
      <c r="V6" s="5" t="s">
        <v>32</v>
      </c>
      <c r="W6" s="5" t="s">
        <v>32</v>
      </c>
      <c r="X6" s="5" t="s">
        <v>32</v>
      </c>
      <c r="Y6" s="5" t="s">
        <v>32</v>
      </c>
      <c r="Z6" s="5" t="s">
        <v>32</v>
      </c>
      <c r="AA6" s="5" t="s">
        <v>32</v>
      </c>
      <c r="AB6" s="5" t="s">
        <v>32</v>
      </c>
      <c r="AC6" s="5" t="s">
        <v>32</v>
      </c>
      <c r="AD6" s="5" t="s">
        <v>32</v>
      </c>
    </row>
    <row r="7" spans="2:30" ht="15.75">
      <c r="B7" s="6" t="s">
        <v>33</v>
      </c>
      <c r="C7" s="7">
        <f>SUM(C8:C11)</f>
        <v>26444384</v>
      </c>
      <c r="D7" s="7">
        <f>SUM(D8:D11)</f>
        <v>22297545</v>
      </c>
      <c r="E7" s="7">
        <f>SUM(E8:E11)</f>
        <v>911604</v>
      </c>
      <c r="F7" s="7">
        <f aca="true" t="shared" si="0" ref="F7:AD7">SUM(F8:F11)</f>
        <v>617992</v>
      </c>
      <c r="G7" s="7">
        <f>SUM(G8:G11)</f>
        <v>10987</v>
      </c>
      <c r="H7" s="7">
        <f t="shared" si="0"/>
        <v>47039</v>
      </c>
      <c r="I7" s="7">
        <f t="shared" si="0"/>
        <v>18060</v>
      </c>
      <c r="J7" s="7">
        <f t="shared" si="0"/>
        <v>185749</v>
      </c>
      <c r="K7" s="7">
        <f t="shared" si="0"/>
        <v>658977</v>
      </c>
      <c r="L7" s="7">
        <f t="shared" si="0"/>
        <v>14388</v>
      </c>
      <c r="M7" s="7">
        <f t="shared" si="0"/>
        <v>31732</v>
      </c>
      <c r="N7" s="7">
        <f t="shared" si="0"/>
        <v>22048</v>
      </c>
      <c r="O7" s="7">
        <f t="shared" si="0"/>
        <v>14361</v>
      </c>
      <c r="P7" s="7">
        <f t="shared" si="0"/>
        <v>1181675</v>
      </c>
      <c r="Q7" s="7">
        <f t="shared" si="0"/>
        <v>6109</v>
      </c>
      <c r="R7" s="7">
        <f t="shared" si="0"/>
        <v>6635</v>
      </c>
      <c r="S7" s="7">
        <f t="shared" si="0"/>
        <v>49001</v>
      </c>
      <c r="T7" s="7">
        <f t="shared" si="0"/>
        <v>27991</v>
      </c>
      <c r="U7" s="7">
        <f t="shared" si="0"/>
        <v>24773</v>
      </c>
      <c r="V7" s="7">
        <f t="shared" si="0"/>
        <v>7729</v>
      </c>
      <c r="W7" s="7">
        <f t="shared" si="0"/>
        <v>16659</v>
      </c>
      <c r="X7" s="7">
        <f t="shared" si="0"/>
        <v>9764</v>
      </c>
      <c r="Y7" s="7">
        <f t="shared" si="0"/>
        <v>13294</v>
      </c>
      <c r="Z7" s="7">
        <f t="shared" si="0"/>
        <v>9956</v>
      </c>
      <c r="AA7" s="7">
        <f t="shared" si="0"/>
        <v>5496</v>
      </c>
      <c r="AB7" s="7">
        <f t="shared" si="0"/>
        <v>33701</v>
      </c>
      <c r="AC7" s="7">
        <f t="shared" si="0"/>
        <v>3319</v>
      </c>
      <c r="AD7" s="7">
        <f t="shared" si="0"/>
        <v>217800</v>
      </c>
    </row>
    <row r="8" spans="2:30" ht="15.75">
      <c r="B8" s="3" t="s">
        <v>34</v>
      </c>
      <c r="C8" s="7">
        <f>SUM(D8:AD8)</f>
        <v>7578340</v>
      </c>
      <c r="D8" s="1">
        <v>6660627</v>
      </c>
      <c r="E8" s="1">
        <v>911604</v>
      </c>
      <c r="F8" s="1"/>
      <c r="G8" s="1" t="s">
        <v>35</v>
      </c>
      <c r="H8" s="1" t="s">
        <v>35</v>
      </c>
      <c r="I8" s="1" t="s">
        <v>35</v>
      </c>
      <c r="J8" s="1" t="s">
        <v>35</v>
      </c>
      <c r="K8" s="1" t="s">
        <v>35</v>
      </c>
      <c r="L8" s="1" t="s">
        <v>35</v>
      </c>
      <c r="M8" s="1" t="s">
        <v>35</v>
      </c>
      <c r="N8" s="1" t="s">
        <v>35</v>
      </c>
      <c r="O8" s="1" t="s">
        <v>35</v>
      </c>
      <c r="P8" s="1" t="s">
        <v>35</v>
      </c>
      <c r="Q8" s="1">
        <v>6109</v>
      </c>
      <c r="R8" s="1" t="s">
        <v>35</v>
      </c>
      <c r="S8" s="1" t="s">
        <v>35</v>
      </c>
      <c r="T8" s="1" t="s">
        <v>35</v>
      </c>
      <c r="U8" s="1" t="s">
        <v>35</v>
      </c>
      <c r="V8" s="1" t="s">
        <v>35</v>
      </c>
      <c r="W8" s="1" t="s">
        <v>35</v>
      </c>
      <c r="X8" s="1" t="s">
        <v>35</v>
      </c>
      <c r="Y8" s="1" t="s">
        <v>35</v>
      </c>
      <c r="Z8" s="1" t="s">
        <v>35</v>
      </c>
      <c r="AA8" s="1" t="s">
        <v>35</v>
      </c>
      <c r="AB8" s="1" t="s">
        <v>35</v>
      </c>
      <c r="AC8" s="1" t="s">
        <v>35</v>
      </c>
      <c r="AD8" s="1" t="s">
        <v>35</v>
      </c>
    </row>
    <row r="9" spans="2:30" ht="15.75">
      <c r="B9" s="3" t="s">
        <v>36</v>
      </c>
      <c r="C9" s="7">
        <f>SUM(D9:AD9)</f>
        <v>7598684</v>
      </c>
      <c r="D9" s="1">
        <v>6417009</v>
      </c>
      <c r="E9" s="1" t="s">
        <v>35</v>
      </c>
      <c r="F9" s="1" t="s">
        <v>35</v>
      </c>
      <c r="G9" s="1" t="s">
        <v>35</v>
      </c>
      <c r="H9" s="1" t="s">
        <v>35</v>
      </c>
      <c r="I9" s="1" t="s">
        <v>35</v>
      </c>
      <c r="J9" s="1" t="s">
        <v>35</v>
      </c>
      <c r="K9" s="1" t="s">
        <v>35</v>
      </c>
      <c r="L9" s="1" t="s">
        <v>35</v>
      </c>
      <c r="M9" s="1" t="s">
        <v>35</v>
      </c>
      <c r="N9" s="1" t="s">
        <v>35</v>
      </c>
      <c r="O9" s="1" t="s">
        <v>35</v>
      </c>
      <c r="P9" s="1">
        <v>1181675</v>
      </c>
      <c r="Q9" s="1" t="s">
        <v>35</v>
      </c>
      <c r="R9" s="1" t="s">
        <v>35</v>
      </c>
      <c r="S9" s="1" t="s">
        <v>35</v>
      </c>
      <c r="T9" s="1" t="s">
        <v>35</v>
      </c>
      <c r="U9" s="1" t="s">
        <v>35</v>
      </c>
      <c r="V9" s="1" t="s">
        <v>35</v>
      </c>
      <c r="W9" s="1" t="s">
        <v>35</v>
      </c>
      <c r="X9" s="1" t="s">
        <v>35</v>
      </c>
      <c r="Y9" s="1" t="s">
        <v>35</v>
      </c>
      <c r="Z9" s="1" t="s">
        <v>35</v>
      </c>
      <c r="AA9" s="1" t="s">
        <v>35</v>
      </c>
      <c r="AB9" s="1" t="s">
        <v>35</v>
      </c>
      <c r="AC9" s="1" t="s">
        <v>35</v>
      </c>
      <c r="AD9" s="1" t="s">
        <v>35</v>
      </c>
    </row>
    <row r="10" spans="2:30" ht="15.75">
      <c r="B10" s="3" t="s">
        <v>37</v>
      </c>
      <c r="C10" s="7">
        <f>SUM(D10:AD10)</f>
        <v>10946448</v>
      </c>
      <c r="D10" s="1">
        <v>9062574</v>
      </c>
      <c r="E10" s="1" t="s">
        <v>35</v>
      </c>
      <c r="F10" s="1">
        <v>609577</v>
      </c>
      <c r="G10" s="1">
        <v>10987</v>
      </c>
      <c r="H10" s="1">
        <v>44347</v>
      </c>
      <c r="I10" s="1">
        <v>18060</v>
      </c>
      <c r="J10" s="2">
        <v>149695</v>
      </c>
      <c r="K10" s="1">
        <v>590988</v>
      </c>
      <c r="L10" s="4">
        <v>14388</v>
      </c>
      <c r="M10" s="4">
        <v>23119</v>
      </c>
      <c r="N10" s="4">
        <v>22048</v>
      </c>
      <c r="O10" s="4">
        <v>14361</v>
      </c>
      <c r="P10" s="4" t="s">
        <v>35</v>
      </c>
      <c r="Q10" s="1" t="s">
        <v>35</v>
      </c>
      <c r="R10" s="1">
        <v>6635</v>
      </c>
      <c r="S10" s="1">
        <v>31011</v>
      </c>
      <c r="T10" s="1">
        <v>27991</v>
      </c>
      <c r="U10" s="1">
        <v>24773</v>
      </c>
      <c r="V10" s="1">
        <v>7729</v>
      </c>
      <c r="W10" s="1">
        <v>8110</v>
      </c>
      <c r="X10" s="1">
        <v>9764</v>
      </c>
      <c r="Y10" s="1">
        <v>13294</v>
      </c>
      <c r="Z10" s="1" t="s">
        <v>35</v>
      </c>
      <c r="AA10" s="1">
        <v>5496</v>
      </c>
      <c r="AB10" s="1">
        <v>33701</v>
      </c>
      <c r="AC10" s="1" t="s">
        <v>35</v>
      </c>
      <c r="AD10" s="1">
        <v>217800</v>
      </c>
    </row>
    <row r="11" spans="2:30" ht="15.75">
      <c r="B11" s="3" t="s">
        <v>38</v>
      </c>
      <c r="C11" s="7">
        <f>SUM(D11:AD11)</f>
        <v>320912</v>
      </c>
      <c r="D11" s="1">
        <v>157335</v>
      </c>
      <c r="E11" s="1" t="s">
        <v>35</v>
      </c>
      <c r="F11" s="1">
        <v>8415</v>
      </c>
      <c r="G11" s="1" t="s">
        <v>35</v>
      </c>
      <c r="H11" s="1">
        <v>2692</v>
      </c>
      <c r="I11" s="1" t="s">
        <v>35</v>
      </c>
      <c r="J11" s="1">
        <v>36054</v>
      </c>
      <c r="K11" s="1">
        <v>67989</v>
      </c>
      <c r="L11" s="3" t="s">
        <v>35</v>
      </c>
      <c r="M11" s="4">
        <v>8613</v>
      </c>
      <c r="N11" s="1" t="s">
        <v>35</v>
      </c>
      <c r="O11" s="4" t="s">
        <v>35</v>
      </c>
      <c r="P11" s="4" t="s">
        <v>35</v>
      </c>
      <c r="Q11" s="1" t="s">
        <v>35</v>
      </c>
      <c r="R11" s="1" t="s">
        <v>35</v>
      </c>
      <c r="S11" s="1">
        <v>17990</v>
      </c>
      <c r="T11" s="1" t="s">
        <v>35</v>
      </c>
      <c r="U11" s="1" t="s">
        <v>35</v>
      </c>
      <c r="V11" s="1" t="s">
        <v>35</v>
      </c>
      <c r="W11" s="1">
        <v>8549</v>
      </c>
      <c r="X11" s="1" t="s">
        <v>35</v>
      </c>
      <c r="Y11" s="1" t="s">
        <v>35</v>
      </c>
      <c r="Z11" s="1">
        <v>9956</v>
      </c>
      <c r="AA11" s="1" t="s">
        <v>35</v>
      </c>
      <c r="AB11" s="1" t="s">
        <v>35</v>
      </c>
      <c r="AC11" s="1">
        <v>3319</v>
      </c>
      <c r="AD11" s="1" t="s">
        <v>35</v>
      </c>
    </row>
    <row r="14" ht="15.75">
      <c r="C14" s="56"/>
    </row>
    <row r="15" spans="3:11" ht="15.75">
      <c r="C15" s="57"/>
      <c r="D15" s="42"/>
      <c r="E15" s="42"/>
      <c r="G15" s="42"/>
      <c r="H15" s="42"/>
      <c r="I15" s="42"/>
      <c r="J15" s="42"/>
      <c r="K15" s="42"/>
    </row>
    <row r="18" ht="15.75">
      <c r="K18" s="42"/>
    </row>
    <row r="19" spans="4:5" ht="15.75">
      <c r="D19" s="42"/>
      <c r="E19" s="42"/>
    </row>
  </sheetData>
  <sheetProtection/>
  <mergeCells count="5">
    <mergeCell ref="B5:B6"/>
    <mergeCell ref="C5:C6"/>
    <mergeCell ref="B4:AD4"/>
    <mergeCell ref="B3:AD3"/>
    <mergeCell ref="Y1:A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19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4.140625" style="8" customWidth="1"/>
    <col min="2" max="2" width="20.421875" style="8" customWidth="1"/>
    <col min="3" max="3" width="27.00390625" style="8" customWidth="1"/>
    <col min="4" max="5" width="22.28125" style="8" customWidth="1"/>
    <col min="6" max="7" width="21.57421875" style="8" customWidth="1"/>
    <col min="8" max="8" width="23.7109375" style="8" customWidth="1"/>
    <col min="9" max="9" width="24.28125" style="8" customWidth="1"/>
    <col min="10" max="11" width="23.8515625" style="8" customWidth="1"/>
    <col min="12" max="12" width="29.7109375" style="8" customWidth="1"/>
    <col min="13" max="13" width="22.140625" style="8" customWidth="1"/>
    <col min="14" max="26" width="22.7109375" style="8" customWidth="1"/>
    <col min="27" max="27" width="24.8515625" style="8" customWidth="1"/>
    <col min="28" max="30" width="22.7109375" style="8" customWidth="1"/>
    <col min="31" max="16384" width="9.140625" style="8" customWidth="1"/>
  </cols>
  <sheetData>
    <row r="1" spans="25:30" ht="15.75">
      <c r="Y1" s="73" t="s">
        <v>0</v>
      </c>
      <c r="Z1" s="73"/>
      <c r="AA1" s="73"/>
      <c r="AB1" s="73"/>
      <c r="AC1" s="73"/>
      <c r="AD1" s="73"/>
    </row>
    <row r="3" spans="2:30" ht="26.25" customHeight="1">
      <c r="B3" s="70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</row>
    <row r="4" spans="2:30" ht="24.75" customHeight="1">
      <c r="B4" s="71" t="s">
        <v>44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</row>
    <row r="5" spans="2:30" ht="78.75">
      <c r="B5" s="72" t="s">
        <v>3</v>
      </c>
      <c r="C5" s="72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5" t="s">
        <v>23</v>
      </c>
      <c r="W5" s="5" t="s">
        <v>24</v>
      </c>
      <c r="X5" s="5" t="s">
        <v>25</v>
      </c>
      <c r="Y5" s="5" t="s">
        <v>26</v>
      </c>
      <c r="Z5" s="5" t="s">
        <v>27</v>
      </c>
      <c r="AA5" s="5" t="s">
        <v>28</v>
      </c>
      <c r="AB5" s="5" t="s">
        <v>29</v>
      </c>
      <c r="AC5" s="5" t="s">
        <v>30</v>
      </c>
      <c r="AD5" s="5" t="s">
        <v>31</v>
      </c>
    </row>
    <row r="6" spans="2:30" ht="63">
      <c r="B6" s="72"/>
      <c r="C6" s="72"/>
      <c r="D6" s="5" t="s">
        <v>32</v>
      </c>
      <c r="E6" s="5" t="s">
        <v>32</v>
      </c>
      <c r="F6" s="5" t="s">
        <v>32</v>
      </c>
      <c r="G6" s="5" t="s">
        <v>32</v>
      </c>
      <c r="H6" s="5" t="s">
        <v>32</v>
      </c>
      <c r="I6" s="5" t="s">
        <v>32</v>
      </c>
      <c r="J6" s="5" t="s">
        <v>32</v>
      </c>
      <c r="K6" s="5" t="s">
        <v>32</v>
      </c>
      <c r="L6" s="5" t="s">
        <v>32</v>
      </c>
      <c r="M6" s="5" t="s">
        <v>32</v>
      </c>
      <c r="N6" s="5" t="s">
        <v>32</v>
      </c>
      <c r="O6" s="5" t="s">
        <v>32</v>
      </c>
      <c r="P6" s="5" t="s">
        <v>32</v>
      </c>
      <c r="Q6" s="5" t="s">
        <v>32</v>
      </c>
      <c r="R6" s="5" t="s">
        <v>32</v>
      </c>
      <c r="S6" s="5" t="s">
        <v>32</v>
      </c>
      <c r="T6" s="5" t="s">
        <v>32</v>
      </c>
      <c r="U6" s="5" t="s">
        <v>32</v>
      </c>
      <c r="V6" s="5" t="s">
        <v>32</v>
      </c>
      <c r="W6" s="5" t="s">
        <v>32</v>
      </c>
      <c r="X6" s="5" t="s">
        <v>32</v>
      </c>
      <c r="Y6" s="5" t="s">
        <v>32</v>
      </c>
      <c r="Z6" s="5" t="s">
        <v>32</v>
      </c>
      <c r="AA6" s="5" t="s">
        <v>32</v>
      </c>
      <c r="AB6" s="5" t="s">
        <v>32</v>
      </c>
      <c r="AC6" s="5" t="s">
        <v>32</v>
      </c>
      <c r="AD6" s="5" t="s">
        <v>32</v>
      </c>
    </row>
    <row r="7" spans="2:30" ht="15.75">
      <c r="B7" s="6" t="s">
        <v>33</v>
      </c>
      <c r="C7" s="7">
        <f>SUM(C8:C11)</f>
        <v>28486039</v>
      </c>
      <c r="D7" s="7">
        <f>SUM(D8:D11)</f>
        <v>24283421</v>
      </c>
      <c r="E7" s="7">
        <f>SUM(E8:E11)</f>
        <v>861158</v>
      </c>
      <c r="F7" s="7">
        <f aca="true" t="shared" si="0" ref="F7:AD7">SUM(F8:F11)</f>
        <v>577327</v>
      </c>
      <c r="G7" s="7">
        <f>SUM(G8:G11)</f>
        <v>11372</v>
      </c>
      <c r="H7" s="7">
        <f t="shared" si="0"/>
        <v>52758</v>
      </c>
      <c r="I7" s="7">
        <f t="shared" si="0"/>
        <v>20608</v>
      </c>
      <c r="J7" s="7">
        <f t="shared" si="0"/>
        <v>174401</v>
      </c>
      <c r="K7" s="7">
        <f t="shared" si="0"/>
        <v>690468</v>
      </c>
      <c r="L7" s="7">
        <f t="shared" si="0"/>
        <v>21665</v>
      </c>
      <c r="M7" s="7">
        <f t="shared" si="0"/>
        <v>34512</v>
      </c>
      <c r="N7" s="7">
        <f t="shared" si="0"/>
        <v>22856</v>
      </c>
      <c r="O7" s="7">
        <f t="shared" si="0"/>
        <v>15136</v>
      </c>
      <c r="P7" s="7">
        <f t="shared" si="0"/>
        <v>1229613</v>
      </c>
      <c r="Q7" s="7">
        <f t="shared" si="0"/>
        <v>6857</v>
      </c>
      <c r="R7" s="7">
        <f t="shared" si="0"/>
        <v>7092</v>
      </c>
      <c r="S7" s="7">
        <f t="shared" si="0"/>
        <v>46069</v>
      </c>
      <c r="T7" s="7">
        <f t="shared" si="0"/>
        <v>29607</v>
      </c>
      <c r="U7" s="7">
        <f t="shared" si="0"/>
        <v>25190</v>
      </c>
      <c r="V7" s="7">
        <f t="shared" si="0"/>
        <v>8508</v>
      </c>
      <c r="W7" s="7">
        <f t="shared" si="0"/>
        <v>17887</v>
      </c>
      <c r="X7" s="7">
        <f t="shared" si="0"/>
        <v>10289</v>
      </c>
      <c r="Y7" s="7">
        <f t="shared" si="0"/>
        <v>13956</v>
      </c>
      <c r="Z7" s="7">
        <f t="shared" si="0"/>
        <v>3253</v>
      </c>
      <c r="AA7" s="7">
        <f t="shared" si="0"/>
        <v>5704</v>
      </c>
      <c r="AB7" s="7">
        <f t="shared" si="0"/>
        <v>33330</v>
      </c>
      <c r="AC7" s="7">
        <f t="shared" si="0"/>
        <v>5600</v>
      </c>
      <c r="AD7" s="7">
        <f t="shared" si="0"/>
        <v>277402</v>
      </c>
    </row>
    <row r="8" spans="2:30" ht="15.75">
      <c r="B8" s="3" t="s">
        <v>34</v>
      </c>
      <c r="C8" s="7">
        <f>SUM(D8:AD8)</f>
        <v>8222814</v>
      </c>
      <c r="D8" s="1">
        <v>7354799</v>
      </c>
      <c r="E8" s="1">
        <v>861158</v>
      </c>
      <c r="F8" s="1" t="s">
        <v>35</v>
      </c>
      <c r="G8" s="1" t="s">
        <v>35</v>
      </c>
      <c r="H8" s="1" t="s">
        <v>35</v>
      </c>
      <c r="I8" s="1" t="s">
        <v>35</v>
      </c>
      <c r="J8" s="1" t="s">
        <v>35</v>
      </c>
      <c r="K8" s="1" t="s">
        <v>35</v>
      </c>
      <c r="L8" s="1" t="s">
        <v>35</v>
      </c>
      <c r="M8" s="1" t="s">
        <v>35</v>
      </c>
      <c r="N8" s="1" t="s">
        <v>35</v>
      </c>
      <c r="O8" s="1" t="s">
        <v>35</v>
      </c>
      <c r="P8" s="1" t="s">
        <v>35</v>
      </c>
      <c r="Q8" s="1">
        <v>6857</v>
      </c>
      <c r="R8" s="1" t="s">
        <v>35</v>
      </c>
      <c r="S8" s="1" t="s">
        <v>35</v>
      </c>
      <c r="T8" s="1" t="s">
        <v>35</v>
      </c>
      <c r="U8" s="1" t="s">
        <v>35</v>
      </c>
      <c r="V8" s="1" t="s">
        <v>35</v>
      </c>
      <c r="W8" s="1" t="s">
        <v>35</v>
      </c>
      <c r="X8" s="1" t="s">
        <v>35</v>
      </c>
      <c r="Y8" s="1" t="s">
        <v>35</v>
      </c>
      <c r="Z8" s="1" t="s">
        <v>35</v>
      </c>
      <c r="AA8" s="1" t="s">
        <v>35</v>
      </c>
      <c r="AB8" s="1" t="s">
        <v>35</v>
      </c>
      <c r="AC8" s="1" t="s">
        <v>35</v>
      </c>
      <c r="AD8" s="1" t="s">
        <v>35</v>
      </c>
    </row>
    <row r="9" spans="2:30" ht="15.75">
      <c r="B9" s="3" t="s">
        <v>36</v>
      </c>
      <c r="C9" s="7">
        <f>SUM(D9:AD9)</f>
        <v>7438051</v>
      </c>
      <c r="D9" s="1">
        <v>6208438</v>
      </c>
      <c r="E9" s="1" t="s">
        <v>35</v>
      </c>
      <c r="F9" s="1" t="s">
        <v>35</v>
      </c>
      <c r="G9" s="1" t="s">
        <v>35</v>
      </c>
      <c r="H9" s="1" t="s">
        <v>35</v>
      </c>
      <c r="I9" s="1" t="s">
        <v>35</v>
      </c>
      <c r="J9" s="1" t="s">
        <v>35</v>
      </c>
      <c r="K9" s="1" t="s">
        <v>35</v>
      </c>
      <c r="L9" s="1" t="s">
        <v>35</v>
      </c>
      <c r="M9" s="1" t="s">
        <v>35</v>
      </c>
      <c r="N9" s="1" t="s">
        <v>35</v>
      </c>
      <c r="O9" s="1" t="s">
        <v>35</v>
      </c>
      <c r="P9" s="1">
        <v>1229613</v>
      </c>
      <c r="Q9" s="1" t="s">
        <v>35</v>
      </c>
      <c r="R9" s="1" t="s">
        <v>35</v>
      </c>
      <c r="S9" s="1" t="s">
        <v>35</v>
      </c>
      <c r="T9" s="1" t="s">
        <v>35</v>
      </c>
      <c r="U9" s="1" t="s">
        <v>35</v>
      </c>
      <c r="V9" s="1" t="s">
        <v>35</v>
      </c>
      <c r="W9" s="1" t="s">
        <v>35</v>
      </c>
      <c r="X9" s="1" t="s">
        <v>35</v>
      </c>
      <c r="Y9" s="1" t="s">
        <v>35</v>
      </c>
      <c r="Z9" s="1" t="s">
        <v>35</v>
      </c>
      <c r="AA9" s="1" t="s">
        <v>35</v>
      </c>
      <c r="AB9" s="1" t="s">
        <v>35</v>
      </c>
      <c r="AC9" s="1" t="s">
        <v>35</v>
      </c>
      <c r="AD9" s="1" t="s">
        <v>35</v>
      </c>
    </row>
    <row r="10" spans="2:30" ht="15.75">
      <c r="B10" s="3" t="s">
        <v>37</v>
      </c>
      <c r="C10" s="7">
        <f>SUM(D10:AD10)</f>
        <v>12428949</v>
      </c>
      <c r="D10" s="1">
        <v>10471929</v>
      </c>
      <c r="E10" s="1" t="s">
        <v>35</v>
      </c>
      <c r="F10" s="1">
        <v>568776</v>
      </c>
      <c r="G10" s="1">
        <v>11372</v>
      </c>
      <c r="H10" s="1">
        <v>49859</v>
      </c>
      <c r="I10" s="1">
        <v>20608</v>
      </c>
      <c r="J10" s="2">
        <v>145904</v>
      </c>
      <c r="K10" s="1">
        <v>621625</v>
      </c>
      <c r="L10" s="4">
        <v>21665</v>
      </c>
      <c r="M10" s="4">
        <v>25696</v>
      </c>
      <c r="N10" s="4">
        <v>22856</v>
      </c>
      <c r="O10" s="4">
        <v>15136</v>
      </c>
      <c r="P10" s="4" t="s">
        <v>35</v>
      </c>
      <c r="Q10" s="1" t="s">
        <v>35</v>
      </c>
      <c r="R10" s="1">
        <v>7092</v>
      </c>
      <c r="S10" s="1">
        <v>33805</v>
      </c>
      <c r="T10" s="1">
        <v>29607</v>
      </c>
      <c r="U10" s="1">
        <v>25190</v>
      </c>
      <c r="V10" s="1">
        <v>8508</v>
      </c>
      <c r="W10" s="1">
        <v>8640</v>
      </c>
      <c r="X10" s="1">
        <v>10289</v>
      </c>
      <c r="Y10" s="1">
        <v>13956</v>
      </c>
      <c r="Z10" s="1" t="s">
        <v>35</v>
      </c>
      <c r="AA10" s="1">
        <v>5704</v>
      </c>
      <c r="AB10" s="1">
        <v>33330</v>
      </c>
      <c r="AC10" s="1" t="s">
        <v>35</v>
      </c>
      <c r="AD10" s="1">
        <v>277402</v>
      </c>
    </row>
    <row r="11" spans="2:30" ht="15.75">
      <c r="B11" s="3" t="s">
        <v>38</v>
      </c>
      <c r="C11" s="7">
        <f>SUM(D11:AD11)</f>
        <v>396225</v>
      </c>
      <c r="D11" s="1">
        <v>248255</v>
      </c>
      <c r="E11" s="1" t="s">
        <v>35</v>
      </c>
      <c r="F11" s="1">
        <v>8551</v>
      </c>
      <c r="G11" s="1" t="s">
        <v>35</v>
      </c>
      <c r="H11" s="1">
        <v>2899</v>
      </c>
      <c r="I11" s="1" t="s">
        <v>35</v>
      </c>
      <c r="J11" s="1">
        <v>28497</v>
      </c>
      <c r="K11" s="1">
        <v>68843</v>
      </c>
      <c r="L11" s="3" t="s">
        <v>35</v>
      </c>
      <c r="M11" s="4">
        <v>8816</v>
      </c>
      <c r="N11" s="1" t="s">
        <v>35</v>
      </c>
      <c r="O11" s="4" t="s">
        <v>35</v>
      </c>
      <c r="P11" s="4" t="s">
        <v>35</v>
      </c>
      <c r="Q11" s="1" t="s">
        <v>35</v>
      </c>
      <c r="R11" s="1" t="s">
        <v>35</v>
      </c>
      <c r="S11" s="1">
        <v>12264</v>
      </c>
      <c r="T11" s="1" t="s">
        <v>35</v>
      </c>
      <c r="U11" s="1" t="s">
        <v>35</v>
      </c>
      <c r="V11" s="1" t="s">
        <v>35</v>
      </c>
      <c r="W11" s="1">
        <v>9247</v>
      </c>
      <c r="X11" s="1" t="s">
        <v>35</v>
      </c>
      <c r="Y11" s="1" t="s">
        <v>35</v>
      </c>
      <c r="Z11" s="1">
        <v>3253</v>
      </c>
      <c r="AA11" s="1" t="s">
        <v>35</v>
      </c>
      <c r="AB11" s="1" t="s">
        <v>35</v>
      </c>
      <c r="AC11" s="1">
        <v>5600</v>
      </c>
      <c r="AD11" s="1" t="s">
        <v>35</v>
      </c>
    </row>
    <row r="14" ht="15.75">
      <c r="C14" s="56"/>
    </row>
    <row r="15" spans="3:11" ht="15.75">
      <c r="C15" s="57"/>
      <c r="D15" s="42"/>
      <c r="E15" s="42"/>
      <c r="G15" s="42"/>
      <c r="H15" s="42"/>
      <c r="I15" s="42"/>
      <c r="J15" s="42"/>
      <c r="K15" s="42"/>
    </row>
    <row r="18" ht="15.75">
      <c r="K18" s="42"/>
    </row>
    <row r="19" spans="4:5" ht="15.75">
      <c r="D19" s="42"/>
      <c r="E19" s="42"/>
    </row>
  </sheetData>
  <sheetProtection/>
  <mergeCells count="5">
    <mergeCell ref="B3:AD3"/>
    <mergeCell ref="B4:AD4"/>
    <mergeCell ref="B5:B6"/>
    <mergeCell ref="C5:C6"/>
    <mergeCell ref="Y1:A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19"/>
  <sheetViews>
    <sheetView zoomScale="70" zoomScaleNormal="70" zoomScalePageLayoutView="0" workbookViewId="0" topLeftCell="A1">
      <selection activeCell="C21" sqref="C21"/>
    </sheetView>
  </sheetViews>
  <sheetFormatPr defaultColWidth="9.140625" defaultRowHeight="15"/>
  <cols>
    <col min="1" max="1" width="4.140625" style="8" customWidth="1"/>
    <col min="2" max="2" width="20.421875" style="8" customWidth="1"/>
    <col min="3" max="3" width="27.00390625" style="8" customWidth="1"/>
    <col min="4" max="5" width="22.28125" style="8" customWidth="1"/>
    <col min="6" max="7" width="21.57421875" style="8" customWidth="1"/>
    <col min="8" max="8" width="23.7109375" style="8" customWidth="1"/>
    <col min="9" max="9" width="24.28125" style="8" customWidth="1"/>
    <col min="10" max="11" width="23.8515625" style="8" customWidth="1"/>
    <col min="12" max="12" width="29.7109375" style="8" customWidth="1"/>
    <col min="13" max="13" width="22.140625" style="8" customWidth="1"/>
    <col min="14" max="28" width="22.7109375" style="8" customWidth="1"/>
    <col min="29" max="29" width="24.8515625" style="8" customWidth="1"/>
    <col min="30" max="32" width="22.7109375" style="8" customWidth="1"/>
    <col min="33" max="33" width="24.00390625" style="8" customWidth="1"/>
    <col min="34" max="34" width="23.7109375" style="8" customWidth="1"/>
    <col min="35" max="16384" width="9.140625" style="8" customWidth="1"/>
  </cols>
  <sheetData>
    <row r="1" ht="15.75">
      <c r="AH1" s="62" t="s">
        <v>0</v>
      </c>
    </row>
    <row r="3" spans="2:34" ht="26.25" customHeight="1">
      <c r="B3" s="70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</row>
    <row r="4" spans="2:34" ht="24.75" customHeight="1">
      <c r="B4" s="71" t="s">
        <v>45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</row>
    <row r="5" spans="2:34" ht="78.75">
      <c r="B5" s="72" t="s">
        <v>3</v>
      </c>
      <c r="C5" s="72" t="s">
        <v>4</v>
      </c>
      <c r="D5" s="68" t="s">
        <v>5</v>
      </c>
      <c r="E5" s="68" t="s">
        <v>6</v>
      </c>
      <c r="F5" s="68" t="s">
        <v>7</v>
      </c>
      <c r="G5" s="68" t="s">
        <v>8</v>
      </c>
      <c r="H5" s="68" t="s">
        <v>9</v>
      </c>
      <c r="I5" s="68" t="s">
        <v>10</v>
      </c>
      <c r="J5" s="68" t="s">
        <v>11</v>
      </c>
      <c r="K5" s="68" t="s">
        <v>12</v>
      </c>
      <c r="L5" s="68" t="s">
        <v>13</v>
      </c>
      <c r="M5" s="68" t="s">
        <v>14</v>
      </c>
      <c r="N5" s="68" t="s">
        <v>15</v>
      </c>
      <c r="O5" s="68" t="s">
        <v>16</v>
      </c>
      <c r="P5" s="68" t="s">
        <v>17</v>
      </c>
      <c r="Q5" s="68" t="s">
        <v>18</v>
      </c>
      <c r="R5" s="68" t="s">
        <v>19</v>
      </c>
      <c r="S5" s="68" t="s">
        <v>20</v>
      </c>
      <c r="T5" s="68" t="s">
        <v>21</v>
      </c>
      <c r="U5" s="68" t="s">
        <v>22</v>
      </c>
      <c r="V5" s="68" t="s">
        <v>46</v>
      </c>
      <c r="W5" s="68" t="s">
        <v>47</v>
      </c>
      <c r="X5" s="68" t="s">
        <v>23</v>
      </c>
      <c r="Y5" s="68" t="s">
        <v>24</v>
      </c>
      <c r="Z5" s="68" t="s">
        <v>25</v>
      </c>
      <c r="AA5" s="68" t="s">
        <v>26</v>
      </c>
      <c r="AB5" s="68" t="s">
        <v>27</v>
      </c>
      <c r="AC5" s="68" t="s">
        <v>28</v>
      </c>
      <c r="AD5" s="68" t="s">
        <v>29</v>
      </c>
      <c r="AE5" s="68" t="s">
        <v>30</v>
      </c>
      <c r="AF5" s="68" t="s">
        <v>31</v>
      </c>
      <c r="AG5" s="68" t="s">
        <v>48</v>
      </c>
      <c r="AH5" s="68" t="s">
        <v>49</v>
      </c>
    </row>
    <row r="6" spans="2:34" ht="63">
      <c r="B6" s="72"/>
      <c r="C6" s="72"/>
      <c r="D6" s="5" t="s">
        <v>32</v>
      </c>
      <c r="E6" s="5" t="s">
        <v>32</v>
      </c>
      <c r="F6" s="5" t="s">
        <v>32</v>
      </c>
      <c r="G6" s="5" t="s">
        <v>32</v>
      </c>
      <c r="H6" s="5" t="s">
        <v>32</v>
      </c>
      <c r="I6" s="5" t="s">
        <v>32</v>
      </c>
      <c r="J6" s="5" t="s">
        <v>32</v>
      </c>
      <c r="K6" s="5" t="s">
        <v>32</v>
      </c>
      <c r="L6" s="5" t="s">
        <v>32</v>
      </c>
      <c r="M6" s="5" t="s">
        <v>32</v>
      </c>
      <c r="N6" s="5" t="s">
        <v>32</v>
      </c>
      <c r="O6" s="5" t="s">
        <v>32</v>
      </c>
      <c r="P6" s="5" t="s">
        <v>32</v>
      </c>
      <c r="Q6" s="5" t="s">
        <v>32</v>
      </c>
      <c r="R6" s="5" t="s">
        <v>32</v>
      </c>
      <c r="S6" s="5" t="s">
        <v>32</v>
      </c>
      <c r="T6" s="5" t="s">
        <v>32</v>
      </c>
      <c r="U6" s="5" t="s">
        <v>32</v>
      </c>
      <c r="V6" s="5" t="s">
        <v>32</v>
      </c>
      <c r="W6" s="68" t="s">
        <v>32</v>
      </c>
      <c r="X6" s="5" t="s">
        <v>32</v>
      </c>
      <c r="Y6" s="5" t="s">
        <v>32</v>
      </c>
      <c r="Z6" s="5" t="s">
        <v>32</v>
      </c>
      <c r="AA6" s="5" t="s">
        <v>32</v>
      </c>
      <c r="AB6" s="5" t="s">
        <v>32</v>
      </c>
      <c r="AC6" s="5" t="s">
        <v>32</v>
      </c>
      <c r="AD6" s="5" t="s">
        <v>32</v>
      </c>
      <c r="AE6" s="5" t="s">
        <v>32</v>
      </c>
      <c r="AF6" s="5" t="s">
        <v>32</v>
      </c>
      <c r="AG6" s="5" t="s">
        <v>32</v>
      </c>
      <c r="AH6" s="5" t="s">
        <v>32</v>
      </c>
    </row>
    <row r="7" spans="2:34" ht="15.75">
      <c r="B7" s="6" t="s">
        <v>33</v>
      </c>
      <c r="C7" s="7">
        <f>SUM(C8:C11)</f>
        <v>28671837</v>
      </c>
      <c r="D7" s="7">
        <f>SUM(D8:D11)</f>
        <v>24451431</v>
      </c>
      <c r="E7" s="7">
        <f>SUM(E8:E11)</f>
        <v>593535</v>
      </c>
      <c r="F7" s="7">
        <f aca="true" t="shared" si="0" ref="F7:AE7">SUM(F8:F11)</f>
        <v>700708</v>
      </c>
      <c r="G7" s="7">
        <f>SUM(G8:G11)</f>
        <v>17133</v>
      </c>
      <c r="H7" s="7">
        <f t="shared" si="0"/>
        <v>48088</v>
      </c>
      <c r="I7" s="7">
        <f t="shared" si="0"/>
        <v>20066</v>
      </c>
      <c r="J7" s="7">
        <f t="shared" si="0"/>
        <v>171172</v>
      </c>
      <c r="K7" s="7">
        <f t="shared" si="0"/>
        <v>662983</v>
      </c>
      <c r="L7" s="7">
        <f t="shared" si="0"/>
        <v>19414</v>
      </c>
      <c r="M7" s="7">
        <f t="shared" si="0"/>
        <v>35648</v>
      </c>
      <c r="N7" s="7">
        <f t="shared" si="0"/>
        <v>22636</v>
      </c>
      <c r="O7" s="7">
        <f t="shared" si="0"/>
        <v>15742</v>
      </c>
      <c r="P7" s="7">
        <f t="shared" si="0"/>
        <v>1313195</v>
      </c>
      <c r="Q7" s="7">
        <f t="shared" si="0"/>
        <v>7092</v>
      </c>
      <c r="R7" s="7">
        <f t="shared" si="0"/>
        <v>7466</v>
      </c>
      <c r="S7" s="7">
        <f t="shared" si="0"/>
        <v>48315</v>
      </c>
      <c r="T7" s="7">
        <f t="shared" si="0"/>
        <v>29769</v>
      </c>
      <c r="U7" s="7">
        <f t="shared" si="0"/>
        <v>25488</v>
      </c>
      <c r="V7" s="7">
        <f t="shared" si="0"/>
        <v>4186</v>
      </c>
      <c r="W7" s="7">
        <f t="shared" si="0"/>
        <v>27824</v>
      </c>
      <c r="X7" s="7">
        <f t="shared" si="0"/>
        <v>8861</v>
      </c>
      <c r="Y7" s="7">
        <f t="shared" si="0"/>
        <v>17997</v>
      </c>
      <c r="Z7" s="7">
        <f t="shared" si="0"/>
        <v>11132</v>
      </c>
      <c r="AA7" s="7">
        <f t="shared" si="0"/>
        <v>36294</v>
      </c>
      <c r="AB7" s="7">
        <f t="shared" si="0"/>
        <v>941</v>
      </c>
      <c r="AC7" s="7">
        <f t="shared" si="0"/>
        <v>5389</v>
      </c>
      <c r="AD7" s="7">
        <f t="shared" si="0"/>
        <v>31932</v>
      </c>
      <c r="AE7" s="7">
        <f t="shared" si="0"/>
        <v>7873</v>
      </c>
      <c r="AF7" s="7">
        <f>SUM(AF8:AF11)</f>
        <v>319379</v>
      </c>
      <c r="AG7" s="7">
        <f>SUM(AG8:AG11)</f>
        <v>1775</v>
      </c>
      <c r="AH7" s="7">
        <f>SUM(AH8:AH11)</f>
        <v>8373</v>
      </c>
    </row>
    <row r="8" spans="2:34" ht="15.75">
      <c r="B8" s="3" t="s">
        <v>34</v>
      </c>
      <c r="C8" s="7">
        <f>SUM(D8:AH8)</f>
        <v>8638364</v>
      </c>
      <c r="D8" s="1">
        <v>8037737</v>
      </c>
      <c r="E8" s="1">
        <v>593535</v>
      </c>
      <c r="F8" s="1" t="s">
        <v>35</v>
      </c>
      <c r="G8" s="1" t="s">
        <v>35</v>
      </c>
      <c r="H8" s="1" t="s">
        <v>35</v>
      </c>
      <c r="I8" s="1" t="s">
        <v>35</v>
      </c>
      <c r="J8" s="1" t="s">
        <v>35</v>
      </c>
      <c r="K8" s="1" t="s">
        <v>35</v>
      </c>
      <c r="L8" s="1" t="s">
        <v>35</v>
      </c>
      <c r="M8" s="1" t="s">
        <v>35</v>
      </c>
      <c r="N8" s="1" t="s">
        <v>35</v>
      </c>
      <c r="O8" s="1" t="s">
        <v>35</v>
      </c>
      <c r="P8" s="1" t="s">
        <v>35</v>
      </c>
      <c r="Q8" s="1">
        <v>7092</v>
      </c>
      <c r="R8" s="1" t="s">
        <v>35</v>
      </c>
      <c r="S8" s="1" t="s">
        <v>35</v>
      </c>
      <c r="T8" s="1" t="s">
        <v>35</v>
      </c>
      <c r="U8" s="1" t="s">
        <v>35</v>
      </c>
      <c r="V8" s="1" t="s">
        <v>35</v>
      </c>
      <c r="W8" s="1" t="s">
        <v>35</v>
      </c>
      <c r="X8" s="1" t="s">
        <v>35</v>
      </c>
      <c r="Y8" s="1" t="s">
        <v>35</v>
      </c>
      <c r="Z8" s="1" t="s">
        <v>35</v>
      </c>
      <c r="AA8" s="1" t="s">
        <v>35</v>
      </c>
      <c r="AB8" s="1" t="s">
        <v>35</v>
      </c>
      <c r="AC8" s="1" t="s">
        <v>35</v>
      </c>
      <c r="AD8" s="1" t="s">
        <v>35</v>
      </c>
      <c r="AE8" s="1" t="s">
        <v>35</v>
      </c>
      <c r="AF8" s="1" t="s">
        <v>35</v>
      </c>
      <c r="AG8" s="1" t="s">
        <v>35</v>
      </c>
      <c r="AH8" s="1" t="s">
        <v>35</v>
      </c>
    </row>
    <row r="9" spans="2:34" ht="15.75">
      <c r="B9" s="3" t="s">
        <v>36</v>
      </c>
      <c r="C9" s="7">
        <f>SUM(D9:AH9)</f>
        <v>7596870</v>
      </c>
      <c r="D9" s="1">
        <v>6283675</v>
      </c>
      <c r="E9" s="1" t="s">
        <v>35</v>
      </c>
      <c r="F9" s="1" t="s">
        <v>35</v>
      </c>
      <c r="G9" s="1" t="s">
        <v>35</v>
      </c>
      <c r="H9" s="1" t="s">
        <v>35</v>
      </c>
      <c r="I9" s="1" t="s">
        <v>35</v>
      </c>
      <c r="J9" s="1" t="s">
        <v>35</v>
      </c>
      <c r="K9" s="1" t="s">
        <v>35</v>
      </c>
      <c r="L9" s="1" t="s">
        <v>35</v>
      </c>
      <c r="M9" s="1" t="s">
        <v>35</v>
      </c>
      <c r="N9" s="1" t="s">
        <v>35</v>
      </c>
      <c r="O9" s="1" t="s">
        <v>35</v>
      </c>
      <c r="P9" s="1">
        <v>1313195</v>
      </c>
      <c r="Q9" s="1" t="s">
        <v>35</v>
      </c>
      <c r="R9" s="1" t="s">
        <v>35</v>
      </c>
      <c r="S9" s="1" t="s">
        <v>35</v>
      </c>
      <c r="T9" s="1" t="s">
        <v>35</v>
      </c>
      <c r="U9" s="1" t="s">
        <v>35</v>
      </c>
      <c r="V9" s="1" t="s">
        <v>35</v>
      </c>
      <c r="W9" s="1" t="s">
        <v>35</v>
      </c>
      <c r="X9" s="1" t="s">
        <v>35</v>
      </c>
      <c r="Y9" s="1" t="s">
        <v>35</v>
      </c>
      <c r="Z9" s="1" t="s">
        <v>35</v>
      </c>
      <c r="AA9" s="1" t="s">
        <v>35</v>
      </c>
      <c r="AB9" s="1" t="s">
        <v>35</v>
      </c>
      <c r="AC9" s="1" t="s">
        <v>35</v>
      </c>
      <c r="AD9" s="1" t="s">
        <v>35</v>
      </c>
      <c r="AE9" s="1" t="s">
        <v>35</v>
      </c>
      <c r="AF9" s="1" t="s">
        <v>35</v>
      </c>
      <c r="AG9" s="1" t="s">
        <v>35</v>
      </c>
      <c r="AH9" s="1" t="s">
        <v>35</v>
      </c>
    </row>
    <row r="10" spans="2:34" ht="15.75">
      <c r="B10" s="3" t="s">
        <v>37</v>
      </c>
      <c r="C10" s="7">
        <f>SUM(D10:AH10)</f>
        <v>12062076</v>
      </c>
      <c r="D10" s="1">
        <v>9902656</v>
      </c>
      <c r="E10" s="1" t="s">
        <v>35</v>
      </c>
      <c r="F10" s="1">
        <v>691662</v>
      </c>
      <c r="G10" s="1">
        <v>17133</v>
      </c>
      <c r="H10" s="1">
        <v>45660</v>
      </c>
      <c r="I10" s="1">
        <v>20066</v>
      </c>
      <c r="J10" s="2">
        <v>142007</v>
      </c>
      <c r="K10" s="1">
        <v>599368</v>
      </c>
      <c r="L10" s="4">
        <v>19414</v>
      </c>
      <c r="M10" s="4">
        <v>26786</v>
      </c>
      <c r="N10" s="4">
        <v>22636</v>
      </c>
      <c r="O10" s="4">
        <v>15742</v>
      </c>
      <c r="P10" s="4" t="s">
        <v>35</v>
      </c>
      <c r="Q10" s="1" t="s">
        <v>35</v>
      </c>
      <c r="R10" s="1">
        <v>7466</v>
      </c>
      <c r="S10" s="1">
        <v>32218</v>
      </c>
      <c r="T10" s="1">
        <v>29769</v>
      </c>
      <c r="U10" s="1">
        <v>25488</v>
      </c>
      <c r="V10" s="1">
        <v>4186</v>
      </c>
      <c r="W10" s="1">
        <v>27824</v>
      </c>
      <c r="X10" s="1">
        <v>8861</v>
      </c>
      <c r="Y10" s="1">
        <v>8860</v>
      </c>
      <c r="Z10" s="1">
        <v>11132</v>
      </c>
      <c r="AA10" s="1">
        <v>36294</v>
      </c>
      <c r="AB10" s="1" t="s">
        <v>35</v>
      </c>
      <c r="AC10" s="1">
        <v>5389</v>
      </c>
      <c r="AD10" s="1">
        <v>31932</v>
      </c>
      <c r="AE10" s="1" t="s">
        <v>35</v>
      </c>
      <c r="AF10" s="1">
        <v>319379</v>
      </c>
      <c r="AG10" s="1">
        <v>1775</v>
      </c>
      <c r="AH10" s="1">
        <v>8373</v>
      </c>
    </row>
    <row r="11" spans="2:34" ht="15.75">
      <c r="B11" s="3" t="s">
        <v>38</v>
      </c>
      <c r="C11" s="7">
        <f>SUM(D11:AH11)</f>
        <v>374527</v>
      </c>
      <c r="D11" s="1">
        <v>227363</v>
      </c>
      <c r="E11" s="1" t="s">
        <v>35</v>
      </c>
      <c r="F11" s="1">
        <v>9046</v>
      </c>
      <c r="G11" s="1" t="s">
        <v>35</v>
      </c>
      <c r="H11" s="1">
        <v>2428</v>
      </c>
      <c r="I11" s="1" t="s">
        <v>35</v>
      </c>
      <c r="J11" s="1">
        <v>29165</v>
      </c>
      <c r="K11" s="1">
        <v>63615</v>
      </c>
      <c r="L11" s="3" t="s">
        <v>35</v>
      </c>
      <c r="M11" s="4">
        <v>8862</v>
      </c>
      <c r="N11" s="1" t="s">
        <v>35</v>
      </c>
      <c r="O11" s="4" t="s">
        <v>35</v>
      </c>
      <c r="P11" s="4" t="s">
        <v>35</v>
      </c>
      <c r="Q11" s="1" t="s">
        <v>35</v>
      </c>
      <c r="R11" s="1" t="s">
        <v>35</v>
      </c>
      <c r="S11" s="1">
        <v>16097</v>
      </c>
      <c r="T11" s="1" t="s">
        <v>35</v>
      </c>
      <c r="U11" s="1" t="s">
        <v>35</v>
      </c>
      <c r="V11" s="1" t="s">
        <v>35</v>
      </c>
      <c r="W11" s="1" t="s">
        <v>35</v>
      </c>
      <c r="X11" s="1" t="s">
        <v>35</v>
      </c>
      <c r="Y11" s="1">
        <v>9137</v>
      </c>
      <c r="Z11" s="1" t="s">
        <v>35</v>
      </c>
      <c r="AA11" s="1" t="s">
        <v>35</v>
      </c>
      <c r="AB11" s="1">
        <v>941</v>
      </c>
      <c r="AC11" s="1" t="s">
        <v>35</v>
      </c>
      <c r="AD11" s="1" t="s">
        <v>35</v>
      </c>
      <c r="AE11" s="1">
        <v>7873</v>
      </c>
      <c r="AF11" s="1" t="s">
        <v>35</v>
      </c>
      <c r="AG11" s="1" t="s">
        <v>35</v>
      </c>
      <c r="AH11" s="1" t="s">
        <v>35</v>
      </c>
    </row>
    <row r="14" ht="15.75">
      <c r="C14" s="56"/>
    </row>
    <row r="15" spans="3:11" ht="15.75">
      <c r="C15" s="57"/>
      <c r="D15" s="42"/>
      <c r="E15" s="42"/>
      <c r="G15" s="42"/>
      <c r="H15" s="42"/>
      <c r="I15" s="42"/>
      <c r="J15" s="42"/>
      <c r="K15" s="42"/>
    </row>
    <row r="18" ht="15.75">
      <c r="K18" s="42"/>
    </row>
    <row r="19" spans="4:5" ht="15.75">
      <c r="D19" s="42"/>
      <c r="E19" s="42"/>
    </row>
  </sheetData>
  <sheetProtection/>
  <mergeCells count="4">
    <mergeCell ref="B5:B6"/>
    <mergeCell ref="C5:C6"/>
    <mergeCell ref="B3:AH3"/>
    <mergeCell ref="B4:A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19"/>
  <sheetViews>
    <sheetView zoomScale="70" zoomScaleNormal="70" zoomScalePageLayoutView="0" workbookViewId="0" topLeftCell="A1">
      <selection activeCell="E31" sqref="E31"/>
    </sheetView>
  </sheetViews>
  <sheetFormatPr defaultColWidth="9.140625" defaultRowHeight="15"/>
  <cols>
    <col min="1" max="1" width="4.140625" style="8" customWidth="1"/>
    <col min="2" max="2" width="20.421875" style="8" customWidth="1"/>
    <col min="3" max="3" width="27.00390625" style="8" customWidth="1"/>
    <col min="4" max="5" width="22.28125" style="8" customWidth="1"/>
    <col min="6" max="7" width="21.57421875" style="8" customWidth="1"/>
    <col min="8" max="8" width="23.7109375" style="8" customWidth="1"/>
    <col min="9" max="9" width="24.28125" style="8" customWidth="1"/>
    <col min="10" max="11" width="23.8515625" style="8" customWidth="1"/>
    <col min="12" max="12" width="29.7109375" style="8" customWidth="1"/>
    <col min="13" max="13" width="22.140625" style="8" customWidth="1"/>
    <col min="14" max="28" width="22.7109375" style="8" customWidth="1"/>
    <col min="29" max="29" width="24.8515625" style="8" customWidth="1"/>
    <col min="30" max="32" width="22.7109375" style="8" customWidth="1"/>
    <col min="33" max="33" width="24.00390625" style="8" customWidth="1"/>
    <col min="34" max="34" width="23.7109375" style="8" customWidth="1"/>
    <col min="35" max="16384" width="9.140625" style="8" customWidth="1"/>
  </cols>
  <sheetData>
    <row r="1" ht="15.75">
      <c r="AH1" s="62" t="s">
        <v>0</v>
      </c>
    </row>
    <row r="3" spans="2:34" ht="26.25" customHeight="1">
      <c r="B3" s="70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</row>
    <row r="4" spans="2:34" ht="24.75" customHeight="1">
      <c r="B4" s="71" t="s">
        <v>50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</row>
    <row r="5" spans="2:34" ht="78.75">
      <c r="B5" s="72" t="s">
        <v>3</v>
      </c>
      <c r="C5" s="72" t="s">
        <v>4</v>
      </c>
      <c r="D5" s="68" t="s">
        <v>5</v>
      </c>
      <c r="E5" s="68" t="s">
        <v>6</v>
      </c>
      <c r="F5" s="68" t="s">
        <v>7</v>
      </c>
      <c r="G5" s="68" t="s">
        <v>8</v>
      </c>
      <c r="H5" s="68" t="s">
        <v>9</v>
      </c>
      <c r="I5" s="68" t="s">
        <v>10</v>
      </c>
      <c r="J5" s="68" t="s">
        <v>11</v>
      </c>
      <c r="K5" s="68" t="s">
        <v>12</v>
      </c>
      <c r="L5" s="68" t="s">
        <v>13</v>
      </c>
      <c r="M5" s="68" t="s">
        <v>14</v>
      </c>
      <c r="N5" s="68" t="s">
        <v>15</v>
      </c>
      <c r="O5" s="68" t="s">
        <v>16</v>
      </c>
      <c r="P5" s="68" t="s">
        <v>17</v>
      </c>
      <c r="Q5" s="68" t="s">
        <v>18</v>
      </c>
      <c r="R5" s="68" t="s">
        <v>19</v>
      </c>
      <c r="S5" s="68" t="s">
        <v>20</v>
      </c>
      <c r="T5" s="68" t="s">
        <v>21</v>
      </c>
      <c r="U5" s="68" t="s">
        <v>22</v>
      </c>
      <c r="V5" s="68" t="s">
        <v>46</v>
      </c>
      <c r="W5" s="68" t="s">
        <v>47</v>
      </c>
      <c r="X5" s="68" t="s">
        <v>23</v>
      </c>
      <c r="Y5" s="68" t="s">
        <v>24</v>
      </c>
      <c r="Z5" s="68" t="s">
        <v>25</v>
      </c>
      <c r="AA5" s="68" t="s">
        <v>26</v>
      </c>
      <c r="AB5" s="68" t="s">
        <v>27</v>
      </c>
      <c r="AC5" s="68" t="s">
        <v>28</v>
      </c>
      <c r="AD5" s="68" t="s">
        <v>29</v>
      </c>
      <c r="AE5" s="68" t="s">
        <v>30</v>
      </c>
      <c r="AF5" s="68" t="s">
        <v>31</v>
      </c>
      <c r="AG5" s="68" t="s">
        <v>48</v>
      </c>
      <c r="AH5" s="68" t="s">
        <v>49</v>
      </c>
    </row>
    <row r="6" spans="2:34" ht="63">
      <c r="B6" s="72"/>
      <c r="C6" s="72"/>
      <c r="D6" s="5" t="s">
        <v>32</v>
      </c>
      <c r="E6" s="5" t="s">
        <v>32</v>
      </c>
      <c r="F6" s="5" t="s">
        <v>32</v>
      </c>
      <c r="G6" s="5" t="s">
        <v>32</v>
      </c>
      <c r="H6" s="5" t="s">
        <v>32</v>
      </c>
      <c r="I6" s="5" t="s">
        <v>32</v>
      </c>
      <c r="J6" s="5" t="s">
        <v>32</v>
      </c>
      <c r="K6" s="5" t="s">
        <v>32</v>
      </c>
      <c r="L6" s="5" t="s">
        <v>32</v>
      </c>
      <c r="M6" s="5" t="s">
        <v>32</v>
      </c>
      <c r="N6" s="5" t="s">
        <v>32</v>
      </c>
      <c r="O6" s="5" t="s">
        <v>32</v>
      </c>
      <c r="P6" s="5" t="s">
        <v>32</v>
      </c>
      <c r="Q6" s="5" t="s">
        <v>32</v>
      </c>
      <c r="R6" s="5" t="s">
        <v>32</v>
      </c>
      <c r="S6" s="5" t="s">
        <v>32</v>
      </c>
      <c r="T6" s="5" t="s">
        <v>32</v>
      </c>
      <c r="U6" s="5" t="s">
        <v>32</v>
      </c>
      <c r="V6" s="5" t="s">
        <v>32</v>
      </c>
      <c r="W6" s="68" t="s">
        <v>32</v>
      </c>
      <c r="X6" s="5" t="s">
        <v>32</v>
      </c>
      <c r="Y6" s="5" t="s">
        <v>32</v>
      </c>
      <c r="Z6" s="5" t="s">
        <v>32</v>
      </c>
      <c r="AA6" s="5" t="s">
        <v>32</v>
      </c>
      <c r="AB6" s="5" t="s">
        <v>32</v>
      </c>
      <c r="AC6" s="5" t="s">
        <v>32</v>
      </c>
      <c r="AD6" s="5" t="s">
        <v>32</v>
      </c>
      <c r="AE6" s="5" t="s">
        <v>32</v>
      </c>
      <c r="AF6" s="5" t="s">
        <v>32</v>
      </c>
      <c r="AG6" s="5" t="s">
        <v>32</v>
      </c>
      <c r="AH6" s="5" t="s">
        <v>32</v>
      </c>
    </row>
    <row r="7" spans="2:34" ht="15.75">
      <c r="B7" s="6" t="s">
        <v>33</v>
      </c>
      <c r="C7" s="7">
        <f>SUM(C8:C11)</f>
        <v>21590869</v>
      </c>
      <c r="D7" s="7">
        <f>SUM(D8:D11)</f>
        <v>17626027</v>
      </c>
      <c r="E7" s="7">
        <f>SUM(E8:E11)</f>
        <v>519065</v>
      </c>
      <c r="F7" s="7">
        <f aca="true" t="shared" si="0" ref="F7:AE7">SUM(F8:F11)</f>
        <v>715815</v>
      </c>
      <c r="G7" s="7">
        <f>SUM(G8:G11)</f>
        <v>17325</v>
      </c>
      <c r="H7" s="7">
        <f t="shared" si="0"/>
        <v>51628</v>
      </c>
      <c r="I7" s="7">
        <f t="shared" si="0"/>
        <v>20256</v>
      </c>
      <c r="J7" s="7">
        <f t="shared" si="0"/>
        <v>173315</v>
      </c>
      <c r="K7" s="7">
        <f t="shared" si="0"/>
        <v>689896</v>
      </c>
      <c r="L7" s="7">
        <f t="shared" si="0"/>
        <v>20997</v>
      </c>
      <c r="M7" s="7">
        <f t="shared" si="0"/>
        <v>34940</v>
      </c>
      <c r="N7" s="7">
        <f t="shared" si="0"/>
        <v>22514</v>
      </c>
      <c r="O7" s="7">
        <f t="shared" si="0"/>
        <v>14436</v>
      </c>
      <c r="P7" s="7">
        <f t="shared" si="0"/>
        <v>1135841</v>
      </c>
      <c r="Q7" s="7">
        <f t="shared" si="0"/>
        <v>5008</v>
      </c>
      <c r="R7" s="7">
        <f t="shared" si="0"/>
        <v>6410</v>
      </c>
      <c r="S7" s="7">
        <f t="shared" si="0"/>
        <v>56100</v>
      </c>
      <c r="T7" s="7">
        <f t="shared" si="0"/>
        <v>29885</v>
      </c>
      <c r="U7" s="7">
        <f t="shared" si="0"/>
        <v>28760</v>
      </c>
      <c r="V7" s="7">
        <f t="shared" si="0"/>
        <v>5035</v>
      </c>
      <c r="W7" s="7">
        <f t="shared" si="0"/>
        <v>26417</v>
      </c>
      <c r="X7" s="7">
        <f t="shared" si="0"/>
        <v>8610</v>
      </c>
      <c r="Y7" s="7">
        <f t="shared" si="0"/>
        <v>19299</v>
      </c>
      <c r="Z7" s="7">
        <f t="shared" si="0"/>
        <v>12608</v>
      </c>
      <c r="AA7" s="7">
        <f t="shared" si="0"/>
        <v>39363</v>
      </c>
      <c r="AB7" s="7">
        <f t="shared" si="0"/>
        <v>8657</v>
      </c>
      <c r="AC7" s="7">
        <f t="shared" si="0"/>
        <v>4229</v>
      </c>
      <c r="AD7" s="7">
        <f t="shared" si="0"/>
        <v>27921</v>
      </c>
      <c r="AE7" s="7">
        <f t="shared" si="0"/>
        <v>6809</v>
      </c>
      <c r="AF7" s="7">
        <f>SUM(AF8:AF11)</f>
        <v>253908</v>
      </c>
      <c r="AG7" s="7">
        <f>SUM(AG8:AG11)</f>
        <v>1330</v>
      </c>
      <c r="AH7" s="7">
        <f>SUM(AH8:AH11)</f>
        <v>8465</v>
      </c>
    </row>
    <row r="8" spans="2:34" ht="15.75">
      <c r="B8" s="3" t="s">
        <v>34</v>
      </c>
      <c r="C8" s="7">
        <f>SUM(D8:AH8)</f>
        <v>6917653</v>
      </c>
      <c r="D8" s="1">
        <v>6393580</v>
      </c>
      <c r="E8" s="1">
        <v>519065</v>
      </c>
      <c r="F8" s="1" t="s">
        <v>35</v>
      </c>
      <c r="G8" s="1" t="s">
        <v>35</v>
      </c>
      <c r="H8" s="1" t="s">
        <v>35</v>
      </c>
      <c r="I8" s="1" t="s">
        <v>35</v>
      </c>
      <c r="J8" s="1" t="s">
        <v>35</v>
      </c>
      <c r="K8" s="1" t="s">
        <v>35</v>
      </c>
      <c r="L8" s="1" t="s">
        <v>35</v>
      </c>
      <c r="M8" s="1" t="s">
        <v>35</v>
      </c>
      <c r="N8" s="1" t="s">
        <v>35</v>
      </c>
      <c r="O8" s="1" t="s">
        <v>35</v>
      </c>
      <c r="P8" s="1" t="s">
        <v>35</v>
      </c>
      <c r="Q8" s="1">
        <v>5008</v>
      </c>
      <c r="R8" s="1" t="s">
        <v>35</v>
      </c>
      <c r="S8" s="1" t="s">
        <v>35</v>
      </c>
      <c r="T8" s="1" t="s">
        <v>35</v>
      </c>
      <c r="U8" s="1" t="s">
        <v>35</v>
      </c>
      <c r="V8" s="1" t="s">
        <v>35</v>
      </c>
      <c r="W8" s="1" t="s">
        <v>35</v>
      </c>
      <c r="X8" s="1" t="s">
        <v>35</v>
      </c>
      <c r="Y8" s="1" t="s">
        <v>35</v>
      </c>
      <c r="Z8" s="1" t="s">
        <v>35</v>
      </c>
      <c r="AA8" s="1" t="s">
        <v>35</v>
      </c>
      <c r="AB8" s="1" t="s">
        <v>35</v>
      </c>
      <c r="AC8" s="1" t="s">
        <v>35</v>
      </c>
      <c r="AD8" s="1" t="s">
        <v>35</v>
      </c>
      <c r="AE8" s="1" t="s">
        <v>35</v>
      </c>
      <c r="AF8" s="1" t="s">
        <v>35</v>
      </c>
      <c r="AG8" s="1" t="s">
        <v>35</v>
      </c>
      <c r="AH8" s="1" t="s">
        <v>35</v>
      </c>
    </row>
    <row r="9" spans="2:34" ht="15.75">
      <c r="B9" s="3" t="s">
        <v>36</v>
      </c>
      <c r="C9" s="7">
        <f>SUM(D9:AH9)</f>
        <v>4923173</v>
      </c>
      <c r="D9" s="1">
        <v>3787332</v>
      </c>
      <c r="E9" s="1" t="s">
        <v>35</v>
      </c>
      <c r="F9" s="1" t="s">
        <v>35</v>
      </c>
      <c r="G9" s="1" t="s">
        <v>35</v>
      </c>
      <c r="H9" s="1" t="s">
        <v>35</v>
      </c>
      <c r="I9" s="1" t="s">
        <v>35</v>
      </c>
      <c r="J9" s="1" t="s">
        <v>35</v>
      </c>
      <c r="K9" s="1" t="s">
        <v>35</v>
      </c>
      <c r="L9" s="1" t="s">
        <v>35</v>
      </c>
      <c r="M9" s="1" t="s">
        <v>35</v>
      </c>
      <c r="N9" s="1" t="s">
        <v>35</v>
      </c>
      <c r="O9" s="1" t="s">
        <v>35</v>
      </c>
      <c r="P9" s="1">
        <v>1135841</v>
      </c>
      <c r="Q9" s="1" t="s">
        <v>35</v>
      </c>
      <c r="R9" s="1" t="s">
        <v>35</v>
      </c>
      <c r="S9" s="1" t="s">
        <v>35</v>
      </c>
      <c r="T9" s="1" t="s">
        <v>35</v>
      </c>
      <c r="U9" s="1" t="s">
        <v>35</v>
      </c>
      <c r="V9" s="1" t="s">
        <v>35</v>
      </c>
      <c r="W9" s="1" t="s">
        <v>35</v>
      </c>
      <c r="X9" s="1" t="s">
        <v>35</v>
      </c>
      <c r="Y9" s="1" t="s">
        <v>35</v>
      </c>
      <c r="Z9" s="1" t="s">
        <v>35</v>
      </c>
      <c r="AA9" s="1" t="s">
        <v>35</v>
      </c>
      <c r="AB9" s="1" t="s">
        <v>35</v>
      </c>
      <c r="AC9" s="1" t="s">
        <v>35</v>
      </c>
      <c r="AD9" s="1" t="s">
        <v>35</v>
      </c>
      <c r="AE9" s="1" t="s">
        <v>35</v>
      </c>
      <c r="AF9" s="1" t="s">
        <v>35</v>
      </c>
      <c r="AG9" s="1" t="s">
        <v>35</v>
      </c>
      <c r="AH9" s="1" t="s">
        <v>35</v>
      </c>
    </row>
    <row r="10" spans="2:34" ht="15.75">
      <c r="B10" s="3" t="s">
        <v>37</v>
      </c>
      <c r="C10" s="7">
        <f>SUM(D10:AH10)</f>
        <v>9392575</v>
      </c>
      <c r="D10" s="1">
        <v>7250519</v>
      </c>
      <c r="E10" s="1" t="s">
        <v>35</v>
      </c>
      <c r="F10" s="1">
        <v>707587</v>
      </c>
      <c r="G10" s="1">
        <v>17325</v>
      </c>
      <c r="H10" s="1">
        <v>48430</v>
      </c>
      <c r="I10" s="1">
        <v>20256</v>
      </c>
      <c r="J10" s="2">
        <v>138722</v>
      </c>
      <c r="K10" s="1">
        <v>622511</v>
      </c>
      <c r="L10" s="4">
        <v>20997</v>
      </c>
      <c r="M10" s="4">
        <v>27330</v>
      </c>
      <c r="N10" s="4">
        <v>22514</v>
      </c>
      <c r="O10" s="4">
        <v>14436</v>
      </c>
      <c r="P10" s="4" t="s">
        <v>35</v>
      </c>
      <c r="Q10" s="1" t="s">
        <v>35</v>
      </c>
      <c r="R10" s="1">
        <v>6410</v>
      </c>
      <c r="S10" s="1">
        <v>40346</v>
      </c>
      <c r="T10" s="1">
        <v>29885</v>
      </c>
      <c r="U10" s="1">
        <v>28760</v>
      </c>
      <c r="V10" s="1">
        <v>5035</v>
      </c>
      <c r="W10" s="1">
        <v>26417</v>
      </c>
      <c r="X10" s="1">
        <v>8610</v>
      </c>
      <c r="Y10" s="1">
        <v>8661</v>
      </c>
      <c r="Z10" s="1">
        <v>12608</v>
      </c>
      <c r="AA10" s="1">
        <v>39363</v>
      </c>
      <c r="AB10" s="1" t="s">
        <v>35</v>
      </c>
      <c r="AC10" s="1">
        <v>4229</v>
      </c>
      <c r="AD10" s="1">
        <v>27921</v>
      </c>
      <c r="AE10" s="1" t="s">
        <v>35</v>
      </c>
      <c r="AF10" s="1">
        <v>253908</v>
      </c>
      <c r="AG10" s="1">
        <v>1330</v>
      </c>
      <c r="AH10" s="1">
        <v>8465</v>
      </c>
    </row>
    <row r="11" spans="2:34" ht="15.75">
      <c r="B11" s="3" t="s">
        <v>38</v>
      </c>
      <c r="C11" s="7">
        <f>SUM(D11:AH11)</f>
        <v>357468</v>
      </c>
      <c r="D11" s="1">
        <v>194596</v>
      </c>
      <c r="E11" s="1" t="s">
        <v>35</v>
      </c>
      <c r="F11" s="1">
        <v>8228</v>
      </c>
      <c r="G11" s="1" t="s">
        <v>35</v>
      </c>
      <c r="H11" s="1">
        <v>3198</v>
      </c>
      <c r="I11" s="1" t="s">
        <v>35</v>
      </c>
      <c r="J11" s="1">
        <v>34593</v>
      </c>
      <c r="K11" s="1">
        <v>67385</v>
      </c>
      <c r="L11" s="3" t="s">
        <v>35</v>
      </c>
      <c r="M11" s="4">
        <v>7610</v>
      </c>
      <c r="N11" s="1" t="s">
        <v>35</v>
      </c>
      <c r="O11" s="4" t="s">
        <v>35</v>
      </c>
      <c r="P11" s="4" t="s">
        <v>35</v>
      </c>
      <c r="Q11" s="1" t="s">
        <v>35</v>
      </c>
      <c r="R11" s="1" t="s">
        <v>35</v>
      </c>
      <c r="S11" s="1">
        <v>15754</v>
      </c>
      <c r="T11" s="1" t="s">
        <v>35</v>
      </c>
      <c r="U11" s="1" t="s">
        <v>35</v>
      </c>
      <c r="V11" s="1" t="s">
        <v>35</v>
      </c>
      <c r="W11" s="1" t="s">
        <v>35</v>
      </c>
      <c r="X11" s="1" t="s">
        <v>35</v>
      </c>
      <c r="Y11" s="1">
        <v>10638</v>
      </c>
      <c r="Z11" s="1" t="s">
        <v>35</v>
      </c>
      <c r="AA11" s="1" t="s">
        <v>35</v>
      </c>
      <c r="AB11" s="1">
        <v>8657</v>
      </c>
      <c r="AC11" s="1" t="s">
        <v>35</v>
      </c>
      <c r="AD11" s="1" t="s">
        <v>35</v>
      </c>
      <c r="AE11" s="1">
        <v>6809</v>
      </c>
      <c r="AF11" s="1" t="s">
        <v>35</v>
      </c>
      <c r="AG11" s="1" t="s">
        <v>35</v>
      </c>
      <c r="AH11" s="1" t="s">
        <v>35</v>
      </c>
    </row>
    <row r="14" ht="15.75">
      <c r="C14" s="56"/>
    </row>
    <row r="15" spans="3:11" ht="15.75">
      <c r="C15" s="57"/>
      <c r="D15" s="42"/>
      <c r="E15" s="42"/>
      <c r="G15" s="42"/>
      <c r="H15" s="42"/>
      <c r="I15" s="42"/>
      <c r="J15" s="42"/>
      <c r="K15" s="42"/>
    </row>
    <row r="18" ht="15.75">
      <c r="K18" s="42"/>
    </row>
    <row r="19" spans="4:5" ht="15.75">
      <c r="D19" s="42"/>
      <c r="E19" s="42"/>
    </row>
  </sheetData>
  <sheetProtection/>
  <mergeCells count="4">
    <mergeCell ref="B3:AH3"/>
    <mergeCell ref="B4:AH4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2021-12-17T11:22:48Z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0x0101001627A56E323A964F8203EEDCFCF855F9</vt:lpwstr>
  </property>
</Properties>
</file>